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Kobayashi\Desktop\"/>
    </mc:Choice>
  </mc:AlternateContent>
  <xr:revisionPtr revIDLastSave="0" documentId="13_ncr:1_{966A2E5E-9BFD-4796-8000-B2B763A1E6C4}" xr6:coauthVersionLast="45" xr6:coauthVersionMax="45" xr10:uidLastSave="{00000000-0000-0000-0000-000000000000}"/>
  <workbookProtection workbookAlgorithmName="SHA-512" workbookHashValue="hdX6CXNyAadZmy445LxRGJ1knceOVQy3NAV9Yu+anQ25paLCbZCxJBOxbfryL5yC3eA24NRVMUgrqxoVHu95nA==" workbookSaltValue="YnxHUqb+BIHjfs8NOoh/Vg==" workbookSpinCount="100000" lockStructure="1"/>
  <bookViews>
    <workbookView xWindow="-120" yWindow="-120" windowWidth="29040" windowHeight="17640" xr2:uid="{00000000-000D-0000-FFFF-FFFF00000000}"/>
  </bookViews>
  <sheets>
    <sheet name="法人税納税予測" sheetId="1" r:id="rId1"/>
  </sheets>
  <definedNames>
    <definedName name="_xlnm.Print_Area" localSheetId="0">法人税納税予測!$A$1:$L$38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E27" i="1" l="1"/>
  <c r="K13" i="1"/>
  <c r="F32" i="1"/>
  <c r="A5" i="1" l="1"/>
  <c r="A4" i="1"/>
  <c r="A1" i="1"/>
  <c r="B21" i="1"/>
  <c r="K12" i="1"/>
  <c r="K11" i="1"/>
  <c r="I24" i="1"/>
  <c r="K10" i="1"/>
  <c r="E21" i="1"/>
  <c r="C34" i="1"/>
  <c r="C21" i="1"/>
  <c r="A8" i="1"/>
  <c r="C35" i="1" l="1"/>
  <c r="C37" i="1" s="1"/>
  <c r="F8" i="1" s="1"/>
  <c r="I10" i="1" s="1"/>
  <c r="I16" i="1" s="1"/>
  <c r="I28" i="1" l="1"/>
  <c r="I34" i="1" s="1"/>
  <c r="I9" i="1"/>
  <c r="I15" i="1" s="1"/>
  <c r="I27" i="1"/>
  <c r="I33" i="1" s="1"/>
  <c r="I29" i="1"/>
  <c r="I35" i="1" s="1"/>
  <c r="I11" i="1"/>
  <c r="I17" i="1" s="1"/>
  <c r="F10" i="1"/>
  <c r="F14" i="1" s="1"/>
  <c r="F9" i="1"/>
  <c r="F13" i="1" s="1"/>
  <c r="F15" i="1" l="1"/>
  <c r="F17" i="1" s="1"/>
  <c r="F27" i="1" s="1"/>
  <c r="I18" i="1"/>
  <c r="L10" i="1" s="1"/>
  <c r="I36" i="1"/>
  <c r="F29" i="1" l="1"/>
  <c r="F33" i="1" s="1"/>
  <c r="L13" i="1" s="1"/>
  <c r="L12" i="1"/>
  <c r="L8" i="1"/>
  <c r="I20" i="1"/>
  <c r="F21" i="1" s="1"/>
  <c r="F23" i="1" s="1"/>
  <c r="L9" i="1" s="1"/>
  <c r="I22" i="1" l="1"/>
  <c r="I25" i="1" s="1"/>
  <c r="L11" i="1" s="1"/>
  <c r="L14" i="1" s="1"/>
  <c r="L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小林敬幸税理士事務所</author>
  </authors>
  <commentList>
    <comment ref="C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年間の予測税引前当期利益の金額を入力してください。</t>
        </r>
      </text>
    </comment>
    <comment ref="L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今期の予定納税額を入力してください。</t>
        </r>
      </text>
    </comment>
  </commentList>
</comments>
</file>

<file path=xl/sharedStrings.xml><?xml version="1.0" encoding="utf-8"?>
<sst xmlns="http://schemas.openxmlformats.org/spreadsheetml/2006/main" count="84" uniqueCount="64">
  <si>
    <t>所得金額</t>
    <phoneticPr fontId="4"/>
  </si>
  <si>
    <t>法人事業税</t>
    <phoneticPr fontId="4"/>
  </si>
  <si>
    <t>交際費損金不算入額</t>
    <rPh sb="0" eb="3">
      <t>コウサイヒ</t>
    </rPh>
    <rPh sb="3" eb="5">
      <t>ソンキン</t>
    </rPh>
    <rPh sb="5" eb="6">
      <t>フ</t>
    </rPh>
    <rPh sb="6" eb="8">
      <t>サンニュウ</t>
    </rPh>
    <rPh sb="8" eb="9">
      <t>ガク</t>
    </rPh>
    <phoneticPr fontId="4"/>
  </si>
  <si>
    <t>800万以下の金額</t>
    <phoneticPr fontId="4"/>
  </si>
  <si>
    <t>400万以下の金額</t>
    <phoneticPr fontId="4"/>
  </si>
  <si>
    <t>800万超の金額</t>
    <phoneticPr fontId="4"/>
  </si>
  <si>
    <t>800万までの税率</t>
    <phoneticPr fontId="4"/>
  </si>
  <si>
    <t>800万超の税率</t>
    <phoneticPr fontId="4"/>
  </si>
  <si>
    <t>400万以下の税率</t>
    <phoneticPr fontId="4"/>
  </si>
  <si>
    <t>800万までの税額</t>
    <phoneticPr fontId="4"/>
  </si>
  <si>
    <t>800万以下の税率</t>
    <phoneticPr fontId="4"/>
  </si>
  <si>
    <t>800万超の税額</t>
    <phoneticPr fontId="4"/>
  </si>
  <si>
    <t>法人税額</t>
    <phoneticPr fontId="4"/>
  </si>
  <si>
    <t>400万以下の税額</t>
    <phoneticPr fontId="4"/>
  </si>
  <si>
    <t>800万以下の税額</t>
    <phoneticPr fontId="4"/>
  </si>
  <si>
    <t>法人税割</t>
    <phoneticPr fontId="4"/>
  </si>
  <si>
    <t>法人県民税</t>
    <phoneticPr fontId="4"/>
  </si>
  <si>
    <t>法人税割税率</t>
    <phoneticPr fontId="4"/>
  </si>
  <si>
    <t>法人税割税額</t>
    <phoneticPr fontId="4"/>
  </si>
  <si>
    <t>法人税割額</t>
    <phoneticPr fontId="4"/>
  </si>
  <si>
    <t>法人税均等割</t>
    <phoneticPr fontId="4"/>
  </si>
  <si>
    <t>法人均等割額</t>
    <phoneticPr fontId="4"/>
  </si>
  <si>
    <t>法人均等割額</t>
    <rPh sb="5" eb="6">
      <t>ガク</t>
    </rPh>
    <phoneticPr fontId="4"/>
  </si>
  <si>
    <t>法人市民税</t>
    <phoneticPr fontId="4"/>
  </si>
  <si>
    <t>合計納税額</t>
    <phoneticPr fontId="4"/>
  </si>
  <si>
    <t>基準法人所得割額</t>
  </si>
  <si>
    <t>繰越欠損金額</t>
    <rPh sb="0" eb="2">
      <t>クリコシ</t>
    </rPh>
    <rPh sb="2" eb="4">
      <t>ケッソン</t>
    </rPh>
    <rPh sb="4" eb="6">
      <t>キンガク</t>
    </rPh>
    <phoneticPr fontId="2"/>
  </si>
  <si>
    <t>今期予測所得金額</t>
    <rPh sb="0" eb="2">
      <t>コンキ</t>
    </rPh>
    <rPh sb="2" eb="4">
      <t>ヨソク</t>
    </rPh>
    <rPh sb="4" eb="6">
      <t>ショトク</t>
    </rPh>
    <phoneticPr fontId="2"/>
  </si>
  <si>
    <t>予定納税額</t>
    <rPh sb="0" eb="2">
      <t>ヨテイ</t>
    </rPh>
    <rPh sb="2" eb="4">
      <t>ノウゼイ</t>
    </rPh>
    <rPh sb="4" eb="5">
      <t>ガク</t>
    </rPh>
    <phoneticPr fontId="2"/>
  </si>
  <si>
    <t>受取配当等の益金不算入額</t>
    <rPh sb="0" eb="2">
      <t>ウケトリ</t>
    </rPh>
    <rPh sb="2" eb="4">
      <t>ハイトウ</t>
    </rPh>
    <rPh sb="4" eb="5">
      <t>トウ</t>
    </rPh>
    <rPh sb="6" eb="8">
      <t>エキキン</t>
    </rPh>
    <rPh sb="8" eb="9">
      <t>フ</t>
    </rPh>
    <rPh sb="9" eb="11">
      <t>サンニュウ</t>
    </rPh>
    <rPh sb="11" eb="12">
      <t>ガク</t>
    </rPh>
    <phoneticPr fontId="2"/>
  </si>
  <si>
    <t>納税充当金支出事業税等</t>
    <rPh sb="0" eb="2">
      <t>ノウゼイ</t>
    </rPh>
    <rPh sb="2" eb="4">
      <t>ジュウトウ</t>
    </rPh>
    <rPh sb="4" eb="5">
      <t>キン</t>
    </rPh>
    <rPh sb="5" eb="7">
      <t>シシュツ</t>
    </rPh>
    <rPh sb="7" eb="10">
      <t>ジギョウゼイ</t>
    </rPh>
    <rPh sb="10" eb="11">
      <t>トウ</t>
    </rPh>
    <phoneticPr fontId="2"/>
  </si>
  <si>
    <t>所得金額再計</t>
    <rPh sb="4" eb="5">
      <t>サイ</t>
    </rPh>
    <rPh sb="5" eb="6">
      <t>ケイ</t>
    </rPh>
    <phoneticPr fontId="2"/>
  </si>
  <si>
    <t>加　　算</t>
    <rPh sb="0" eb="1">
      <t>カ</t>
    </rPh>
    <rPh sb="3" eb="4">
      <t>サン</t>
    </rPh>
    <phoneticPr fontId="2"/>
  </si>
  <si>
    <t>減算小計</t>
    <rPh sb="0" eb="2">
      <t>ゲンサン</t>
    </rPh>
    <rPh sb="2" eb="4">
      <t>ショウケイ</t>
    </rPh>
    <phoneticPr fontId="2"/>
  </si>
  <si>
    <t>減　　算</t>
    <rPh sb="0" eb="1">
      <t>ゲン</t>
    </rPh>
    <rPh sb="3" eb="4">
      <t>サン</t>
    </rPh>
    <phoneticPr fontId="2"/>
  </si>
  <si>
    <t>１、所得の計算（別表４）</t>
    <rPh sb="8" eb="10">
      <t>ベッピョウ</t>
    </rPh>
    <phoneticPr fontId="2"/>
  </si>
  <si>
    <t>１、右の欄に社名を入力してください</t>
    <rPh sb="2" eb="3">
      <t>ミギ</t>
    </rPh>
    <rPh sb="4" eb="5">
      <t>ラン</t>
    </rPh>
    <rPh sb="6" eb="8">
      <t>シャメイ</t>
    </rPh>
    <rPh sb="9" eb="11">
      <t>ニュウリョク</t>
    </rPh>
    <phoneticPr fontId="2"/>
  </si>
  <si>
    <t>２、右の欄に事業年度を入力してください</t>
    <rPh sb="2" eb="3">
      <t>ミギ</t>
    </rPh>
    <rPh sb="4" eb="5">
      <t>ラン</t>
    </rPh>
    <rPh sb="6" eb="8">
      <t>ジギョウ</t>
    </rPh>
    <rPh sb="8" eb="10">
      <t>ネンド</t>
    </rPh>
    <rPh sb="11" eb="13">
      <t>ニュウリョク</t>
    </rPh>
    <phoneticPr fontId="2"/>
  </si>
  <si>
    <t>３、予測時点での月を入力してください。</t>
    <rPh sb="2" eb="4">
      <t>ヨソク</t>
    </rPh>
    <rPh sb="4" eb="6">
      <t>ジテン</t>
    </rPh>
    <rPh sb="8" eb="9">
      <t>ツキ</t>
    </rPh>
    <rPh sb="10" eb="12">
      <t>ニュウリョク</t>
    </rPh>
    <phoneticPr fontId="2"/>
  </si>
  <si>
    <t>法人税、住民税及び事業税　納税見込額シミュレーション</t>
    <rPh sb="0" eb="3">
      <t>ホウジンゼイ</t>
    </rPh>
    <rPh sb="4" eb="7">
      <t>ジュウミンゼイ</t>
    </rPh>
    <rPh sb="7" eb="8">
      <t>オヨ</t>
    </rPh>
    <rPh sb="9" eb="12">
      <t>ジギョウゼイ</t>
    </rPh>
    <rPh sb="13" eb="15">
      <t>ノウゼイ</t>
    </rPh>
    <rPh sb="15" eb="17">
      <t>ミコミ</t>
    </rPh>
    <rPh sb="17" eb="18">
      <t>ガク</t>
    </rPh>
    <phoneticPr fontId="4"/>
  </si>
  <si>
    <t>期末納税見込額</t>
    <rPh sb="0" eb="2">
      <t>キマツ</t>
    </rPh>
    <rPh sb="2" eb="4">
      <t>ノウゼイ</t>
    </rPh>
    <rPh sb="4" eb="6">
      <t>ミコミ</t>
    </rPh>
    <rPh sb="6" eb="7">
      <t>ガク</t>
    </rPh>
    <phoneticPr fontId="2"/>
  </si>
  <si>
    <t>２、 法人税の計算</t>
    <phoneticPr fontId="2"/>
  </si>
  <si>
    <t>法人税額特別控除額</t>
    <rPh sb="4" eb="6">
      <t>トクベツ</t>
    </rPh>
    <rPh sb="6" eb="8">
      <t>コウジョ</t>
    </rPh>
    <rPh sb="8" eb="9">
      <t>ガク</t>
    </rPh>
    <phoneticPr fontId="4"/>
  </si>
  <si>
    <t>差引法人税額</t>
    <rPh sb="0" eb="2">
      <t>サシヒキ</t>
    </rPh>
    <rPh sb="2" eb="5">
      <t>ホウジンゼイ</t>
    </rPh>
    <rPh sb="5" eb="6">
      <t>ガク</t>
    </rPh>
    <phoneticPr fontId="2"/>
  </si>
  <si>
    <t>保護パスワードは、左の本の背面の</t>
    <rPh sb="0" eb="2">
      <t>ホゴ</t>
    </rPh>
    <rPh sb="9" eb="10">
      <t>ヒダリ</t>
    </rPh>
    <rPh sb="11" eb="12">
      <t>ホン</t>
    </rPh>
    <rPh sb="13" eb="15">
      <t>ハイメン</t>
    </rPh>
    <phoneticPr fontId="2"/>
  </si>
  <si>
    <t>２つめのバーコードの数字</t>
    <rPh sb="10" eb="12">
      <t>スウジ</t>
    </rPh>
    <phoneticPr fontId="2"/>
  </si>
  <si>
    <t>になっています。</t>
    <phoneticPr fontId="2"/>
  </si>
  <si>
    <t>ご活用いただけるようでしたら</t>
    <rPh sb="1" eb="3">
      <t>カツヨウ</t>
    </rPh>
    <phoneticPr fontId="2"/>
  </si>
  <si>
    <t>ぜひ本書もお求めください。</t>
    <rPh sb="2" eb="4">
      <t>ホンショ</t>
    </rPh>
    <rPh sb="6" eb="7">
      <t>モト</t>
    </rPh>
    <phoneticPr fontId="2"/>
  </si>
  <si>
    <t>小林敬幸税理士事務所</t>
    <rPh sb="0" eb="2">
      <t>コバヤシ</t>
    </rPh>
    <rPh sb="2" eb="4">
      <t>タカユキ</t>
    </rPh>
    <rPh sb="4" eb="7">
      <t>ゼイリシ</t>
    </rPh>
    <rPh sb="7" eb="9">
      <t>ジム</t>
    </rPh>
    <rPh sb="9" eb="10">
      <t>ショ</t>
    </rPh>
    <phoneticPr fontId="2"/>
  </si>
  <si>
    <t>株式会社今野トレーディング様</t>
    <rPh sb="0" eb="4">
      <t>カブシキガイシャ</t>
    </rPh>
    <rPh sb="4" eb="6">
      <t>コンノ</t>
    </rPh>
    <rPh sb="13" eb="14">
      <t>サマ</t>
    </rPh>
    <phoneticPr fontId="2"/>
  </si>
  <si>
    <t>３、地方法人税の計算</t>
    <rPh sb="2" eb="4">
      <t>チホウ</t>
    </rPh>
    <rPh sb="4" eb="6">
      <t>ホウジン</t>
    </rPh>
    <phoneticPr fontId="4"/>
  </si>
  <si>
    <t>税率</t>
    <phoneticPr fontId="4"/>
  </si>
  <si>
    <t>４、市民税の計算</t>
    <phoneticPr fontId="4"/>
  </si>
  <si>
    <t>法人税</t>
    <rPh sb="0" eb="3">
      <t>ホウジンゼイ</t>
    </rPh>
    <phoneticPr fontId="2"/>
  </si>
  <si>
    <t>地方法人税</t>
    <rPh sb="4" eb="5">
      <t>ゼイ</t>
    </rPh>
    <phoneticPr fontId="2"/>
  </si>
  <si>
    <t>地方法人税額</t>
    <rPh sb="0" eb="2">
      <t>チホウ</t>
    </rPh>
    <phoneticPr fontId="4"/>
  </si>
  <si>
    <t>５、県民税の計算</t>
    <phoneticPr fontId="4"/>
  </si>
  <si>
    <t>６、今期納税見込額</t>
    <rPh sb="2" eb="4">
      <t>コンキ</t>
    </rPh>
    <rPh sb="4" eb="6">
      <t>ノウゼイ</t>
    </rPh>
    <rPh sb="6" eb="8">
      <t>ミコミ</t>
    </rPh>
    <rPh sb="8" eb="9">
      <t>ガク</t>
    </rPh>
    <phoneticPr fontId="2"/>
  </si>
  <si>
    <t>（1922で始まる１３ケタの数字（半角））</t>
    <rPh sb="6" eb="7">
      <t>ハジ</t>
    </rPh>
    <rPh sb="14" eb="16">
      <t>スウジ</t>
    </rPh>
    <rPh sb="17" eb="19">
      <t>ハンカク</t>
    </rPh>
    <phoneticPr fontId="2"/>
  </si>
  <si>
    <t>令和２年９月時点</t>
    <rPh sb="0" eb="2">
      <t>レイワ</t>
    </rPh>
    <rPh sb="3" eb="4">
      <t>ネン</t>
    </rPh>
    <rPh sb="5" eb="6">
      <t>ガツ</t>
    </rPh>
    <rPh sb="6" eb="8">
      <t>ジテン</t>
    </rPh>
    <phoneticPr fontId="2"/>
  </si>
  <si>
    <t>令和２年４月１日～令和３年３月３１日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7" eb="18">
      <t>ヒ</t>
    </rPh>
    <phoneticPr fontId="2"/>
  </si>
  <si>
    <t>特別法人事業税（国税）</t>
    <rPh sb="0" eb="2">
      <t>トクベツ</t>
    </rPh>
    <rPh sb="4" eb="6">
      <t>ジギョウ</t>
    </rPh>
    <phoneticPr fontId="4"/>
  </si>
  <si>
    <t>特別法人事業税</t>
    <rPh sb="0" eb="2">
      <t>トクベツ</t>
    </rPh>
    <rPh sb="2" eb="4">
      <t>ホウジン</t>
    </rPh>
    <rPh sb="4" eb="6">
      <t>ジギョウ</t>
    </rPh>
    <rPh sb="6" eb="7">
      <t>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</si>
</sst>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0%"/>
    <numFmt numFmtId="178" formatCode="0.0000%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Verdana"/>
      <family val="2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2" borderId="0" applyBorder="0">
      <alignment horizontal="left" vertical="center" indent="1"/>
    </xf>
    <xf numFmtId="0" fontId="7" fillId="3" borderId="0">
      <alignment horizontal="left" indent="1"/>
    </xf>
    <xf numFmtId="0" fontId="8" fillId="2" borderId="0">
      <alignment horizontal="left" indent="1"/>
    </xf>
    <xf numFmtId="9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>
      <alignment vertical="center"/>
    </xf>
    <xf numFmtId="0" fontId="1" fillId="0" borderId="0" xfId="7" applyFont="1" applyFill="1" applyProtection="1">
      <protection hidden="1"/>
    </xf>
    <xf numFmtId="0" fontId="1" fillId="0" borderId="1" xfId="7" applyFill="1" applyBorder="1" applyProtection="1">
      <protection hidden="1"/>
    </xf>
    <xf numFmtId="0" fontId="1" fillId="0" borderId="0" xfId="7" applyFill="1" applyProtection="1">
      <protection hidden="1"/>
    </xf>
    <xf numFmtId="0" fontId="3" fillId="4" borderId="0" xfId="7" applyFont="1" applyFill="1" applyAlignment="1" applyProtection="1">
      <alignment horizontal="center" vertical="center"/>
      <protection hidden="1"/>
    </xf>
    <xf numFmtId="38" fontId="1" fillId="5" borderId="2" xfId="6" applyFont="1" applyFill="1" applyBorder="1" applyAlignment="1" applyProtection="1">
      <alignment horizontal="centerContinuous" vertical="center"/>
      <protection hidden="1"/>
    </xf>
    <xf numFmtId="0" fontId="1" fillId="5" borderId="3" xfId="7" applyFont="1" applyFill="1" applyBorder="1" applyAlignment="1" applyProtection="1">
      <alignment horizontal="centerContinuous" vertical="center"/>
      <protection hidden="1"/>
    </xf>
    <xf numFmtId="38" fontId="1" fillId="5" borderId="4" xfId="6" applyFont="1" applyFill="1" applyBorder="1" applyAlignment="1" applyProtection="1">
      <alignment horizontal="centerContinuous" vertical="center"/>
      <protection hidden="1"/>
    </xf>
    <xf numFmtId="0" fontId="1" fillId="5" borderId="2" xfId="7" applyFont="1" applyFill="1" applyBorder="1" applyAlignment="1" applyProtection="1">
      <alignment horizontal="centerContinuous" vertical="center"/>
      <protection hidden="1"/>
    </xf>
    <xf numFmtId="0" fontId="1" fillId="5" borderId="4" xfId="7" applyFont="1" applyFill="1" applyBorder="1" applyAlignment="1" applyProtection="1">
      <alignment horizontal="centerContinuous" vertical="center"/>
      <protection hidden="1"/>
    </xf>
    <xf numFmtId="0" fontId="11" fillId="5" borderId="2" xfId="7" applyFont="1" applyFill="1" applyBorder="1" applyAlignment="1" applyProtection="1">
      <alignment horizontal="centerContinuous" vertical="center"/>
      <protection hidden="1"/>
    </xf>
    <xf numFmtId="0" fontId="1" fillId="0" borderId="5" xfId="7" applyFont="1" applyFill="1" applyBorder="1" applyAlignment="1" applyProtection="1">
      <alignment horizontal="centerContinuous" vertical="center"/>
      <protection hidden="1"/>
    </xf>
    <xf numFmtId="0" fontId="1" fillId="0" borderId="6" xfId="7" applyFont="1" applyFill="1" applyBorder="1" applyAlignment="1" applyProtection="1">
      <alignment horizontal="centerContinuous" vertical="center"/>
      <protection hidden="1"/>
    </xf>
    <xf numFmtId="0" fontId="11" fillId="0" borderId="7" xfId="7" applyFont="1" applyFill="1" applyBorder="1" applyProtection="1">
      <protection hidden="1"/>
    </xf>
    <xf numFmtId="38" fontId="1" fillId="0" borderId="8" xfId="7" applyNumberFormat="1" applyFont="1" applyFill="1" applyBorder="1" applyProtection="1">
      <protection hidden="1"/>
    </xf>
    <xf numFmtId="0" fontId="11" fillId="0" borderId="7" xfId="7" applyFont="1" applyFill="1" applyBorder="1" applyAlignment="1" applyProtection="1">
      <alignment horizontal="centerContinuous" vertical="center"/>
      <protection hidden="1"/>
    </xf>
    <xf numFmtId="0" fontId="1" fillId="0" borderId="8" xfId="7" applyFont="1" applyFill="1" applyBorder="1" applyAlignment="1" applyProtection="1">
      <alignment horizontal="centerContinuous" vertical="center"/>
      <protection hidden="1"/>
    </xf>
    <xf numFmtId="0" fontId="1" fillId="0" borderId="9" xfId="7" applyFont="1" applyFill="1" applyBorder="1" applyProtection="1">
      <protection hidden="1"/>
    </xf>
    <xf numFmtId="38" fontId="1" fillId="0" borderId="10" xfId="7" applyNumberFormat="1" applyFont="1" applyFill="1" applyBorder="1" applyProtection="1">
      <protection hidden="1"/>
    </xf>
    <xf numFmtId="0" fontId="11" fillId="0" borderId="11" xfId="7" applyFont="1" applyFill="1" applyBorder="1" applyProtection="1">
      <protection hidden="1"/>
    </xf>
    <xf numFmtId="38" fontId="1" fillId="0" borderId="12" xfId="6" applyFont="1" applyFill="1" applyBorder="1" applyProtection="1">
      <protection hidden="1"/>
    </xf>
    <xf numFmtId="0" fontId="1" fillId="0" borderId="13" xfId="7" applyFont="1" applyFill="1" applyBorder="1" applyProtection="1">
      <protection hidden="1"/>
    </xf>
    <xf numFmtId="38" fontId="1" fillId="0" borderId="14" xfId="7" applyNumberFormat="1" applyFont="1" applyFill="1" applyBorder="1" applyProtection="1">
      <protection hidden="1"/>
    </xf>
    <xf numFmtId="0" fontId="1" fillId="0" borderId="15" xfId="7" applyFont="1" applyFill="1" applyBorder="1" applyProtection="1">
      <protection hidden="1"/>
    </xf>
    <xf numFmtId="38" fontId="1" fillId="0" borderId="16" xfId="7" applyNumberFormat="1" applyFont="1" applyFill="1" applyBorder="1" applyProtection="1">
      <protection hidden="1"/>
    </xf>
    <xf numFmtId="0" fontId="11" fillId="0" borderId="2" xfId="7" applyFont="1" applyFill="1" applyBorder="1" applyAlignment="1" applyProtection="1">
      <alignment horizontal="center"/>
      <protection hidden="1"/>
    </xf>
    <xf numFmtId="38" fontId="1" fillId="0" borderId="1" xfId="6" applyFont="1" applyFill="1" applyBorder="1" applyAlignment="1" applyProtection="1">
      <alignment vertical="center" shrinkToFit="1"/>
      <protection hidden="1"/>
    </xf>
    <xf numFmtId="0" fontId="11" fillId="0" borderId="17" xfId="7" applyFont="1" applyFill="1" applyBorder="1" applyProtection="1">
      <protection hidden="1"/>
    </xf>
    <xf numFmtId="0" fontId="1" fillId="0" borderId="18" xfId="7" applyFont="1" applyFill="1" applyBorder="1" applyAlignment="1" applyProtection="1">
      <alignment horizontal="center"/>
      <protection hidden="1"/>
    </xf>
    <xf numFmtId="0" fontId="11" fillId="0" borderId="5" xfId="7" applyFont="1" applyFill="1" applyBorder="1" applyAlignment="1" applyProtection="1">
      <alignment horizontal="center"/>
      <protection hidden="1"/>
    </xf>
    <xf numFmtId="38" fontId="5" fillId="0" borderId="19" xfId="7" applyNumberFormat="1" applyFont="1" applyFill="1" applyBorder="1" applyProtection="1">
      <protection hidden="1"/>
    </xf>
    <xf numFmtId="0" fontId="5" fillId="6" borderId="20" xfId="7" applyFont="1" applyFill="1" applyBorder="1" applyAlignment="1" applyProtection="1">
      <alignment horizontal="center"/>
      <protection hidden="1"/>
    </xf>
    <xf numFmtId="38" fontId="5" fillId="6" borderId="20" xfId="5" applyFont="1" applyFill="1" applyBorder="1" applyAlignment="1" applyProtection="1">
      <protection hidden="1"/>
    </xf>
    <xf numFmtId="0" fontId="1" fillId="0" borderId="5" xfId="7" applyFont="1" applyFill="1" applyBorder="1" applyAlignment="1" applyProtection="1">
      <alignment horizontal="center" shrinkToFit="1"/>
      <protection hidden="1"/>
    </xf>
    <xf numFmtId="0" fontId="1" fillId="0" borderId="21" xfId="7" applyFont="1" applyFill="1" applyBorder="1" applyAlignment="1" applyProtection="1">
      <alignment horizontal="center"/>
      <protection hidden="1"/>
    </xf>
    <xf numFmtId="38" fontId="5" fillId="0" borderId="22" xfId="7" applyNumberFormat="1" applyFont="1" applyFill="1" applyBorder="1" applyProtection="1">
      <protection hidden="1"/>
    </xf>
    <xf numFmtId="0" fontId="1" fillId="0" borderId="0" xfId="7" applyFont="1" applyFill="1" applyBorder="1" applyAlignment="1" applyProtection="1">
      <alignment horizontal="center"/>
      <protection hidden="1"/>
    </xf>
    <xf numFmtId="38" fontId="5" fillId="0" borderId="0" xfId="7" applyNumberFormat="1" applyFont="1" applyFill="1" applyBorder="1" applyProtection="1">
      <protection hidden="1"/>
    </xf>
    <xf numFmtId="0" fontId="11" fillId="0" borderId="21" xfId="7" applyFont="1" applyFill="1" applyBorder="1" applyAlignment="1" applyProtection="1">
      <alignment horizontal="center"/>
      <protection hidden="1"/>
    </xf>
    <xf numFmtId="38" fontId="1" fillId="0" borderId="12" xfId="7" applyNumberFormat="1" applyFont="1" applyFill="1" applyBorder="1" applyProtection="1">
      <protection hidden="1"/>
    </xf>
    <xf numFmtId="0" fontId="1" fillId="0" borderId="23" xfId="7" applyFont="1" applyFill="1" applyBorder="1" applyAlignment="1" applyProtection="1">
      <alignment horizontal="center" vertical="center"/>
      <protection hidden="1"/>
    </xf>
    <xf numFmtId="38" fontId="1" fillId="0" borderId="24" xfId="6" applyFont="1" applyFill="1" applyBorder="1" applyAlignment="1" applyProtection="1">
      <alignment vertical="center" shrinkToFit="1"/>
      <protection hidden="1"/>
    </xf>
    <xf numFmtId="0" fontId="1" fillId="0" borderId="11" xfId="7" applyFont="1" applyFill="1" applyBorder="1" applyProtection="1">
      <protection hidden="1"/>
    </xf>
    <xf numFmtId="38" fontId="11" fillId="0" borderId="11" xfId="6" applyFont="1" applyFill="1" applyBorder="1" applyAlignment="1" applyProtection="1">
      <alignment vertical="center" shrinkToFit="1"/>
      <protection hidden="1"/>
    </xf>
    <xf numFmtId="0" fontId="11" fillId="0" borderId="11" xfId="7" applyFont="1" applyFill="1" applyBorder="1" applyAlignment="1" applyProtection="1">
      <alignment horizontal="center"/>
      <protection hidden="1"/>
    </xf>
    <xf numFmtId="38" fontId="1" fillId="0" borderId="19" xfId="6" applyFont="1" applyFill="1" applyBorder="1" applyProtection="1">
      <protection hidden="1"/>
    </xf>
    <xf numFmtId="0" fontId="1" fillId="0" borderId="23" xfId="7" applyFont="1" applyFill="1" applyBorder="1" applyAlignment="1" applyProtection="1">
      <alignment horizontal="centerContinuous" vertical="center"/>
      <protection hidden="1"/>
    </xf>
    <xf numFmtId="0" fontId="1" fillId="0" borderId="21" xfId="7" applyFont="1" applyFill="1" applyBorder="1" applyAlignment="1" applyProtection="1">
      <alignment horizontal="centerContinuous" vertical="center"/>
      <protection hidden="1"/>
    </xf>
    <xf numFmtId="0" fontId="1" fillId="0" borderId="25" xfId="7" applyFont="1" applyFill="1" applyBorder="1" applyAlignment="1" applyProtection="1">
      <alignment horizontal="centerContinuous" vertical="center"/>
      <protection hidden="1"/>
    </xf>
    <xf numFmtId="38" fontId="5" fillId="0" borderId="22" xfId="6" applyFont="1" applyFill="1" applyBorder="1" applyAlignment="1" applyProtection="1">
      <alignment vertical="center" shrinkToFit="1"/>
      <protection hidden="1"/>
    </xf>
    <xf numFmtId="0" fontId="1" fillId="0" borderId="21" xfId="7" applyFont="1" applyFill="1" applyBorder="1" applyAlignment="1" applyProtection="1">
      <alignment horizontal="center" shrinkToFit="1"/>
      <protection hidden="1"/>
    </xf>
    <xf numFmtId="38" fontId="1" fillId="0" borderId="22" xfId="7" applyNumberFormat="1" applyFont="1" applyFill="1" applyBorder="1" applyProtection="1">
      <protection hidden="1"/>
    </xf>
    <xf numFmtId="38" fontId="1" fillId="0" borderId="0" xfId="6" applyFont="1" applyFill="1" applyAlignment="1" applyProtection="1">
      <alignment vertical="center" shrinkToFit="1"/>
      <protection hidden="1"/>
    </xf>
    <xf numFmtId="0" fontId="1" fillId="0" borderId="0" xfId="7" applyFill="1" applyBorder="1" applyProtection="1">
      <protection hidden="1"/>
    </xf>
    <xf numFmtId="0" fontId="1" fillId="0" borderId="0" xfId="7" applyFill="1" applyBorder="1" applyAlignment="1" applyProtection="1">
      <alignment horizontal="center"/>
      <protection hidden="1"/>
    </xf>
    <xf numFmtId="0" fontId="1" fillId="0" borderId="0" xfId="7" applyFont="1" applyFill="1" applyBorder="1" applyAlignment="1" applyProtection="1">
      <alignment horizontal="centerContinuous" vertical="center"/>
      <protection hidden="1"/>
    </xf>
    <xf numFmtId="178" fontId="1" fillId="0" borderId="0" xfId="4" applyNumberFormat="1" applyFont="1" applyFill="1" applyBorder="1" applyAlignment="1" applyProtection="1">
      <alignment vertical="center" shrinkToFit="1"/>
      <protection hidden="1"/>
    </xf>
    <xf numFmtId="38" fontId="1" fillId="0" borderId="0" xfId="6" applyFont="1" applyFill="1" applyBorder="1" applyAlignment="1" applyProtection="1">
      <alignment vertical="center" shrinkToFit="1"/>
      <protection hidden="1"/>
    </xf>
    <xf numFmtId="0" fontId="1" fillId="7" borderId="26" xfId="7" applyFont="1" applyFill="1" applyBorder="1" applyAlignment="1" applyProtection="1">
      <alignment horizontal="left" shrinkToFit="1"/>
      <protection locked="0"/>
    </xf>
    <xf numFmtId="0" fontId="1" fillId="7" borderId="27" xfId="7" applyFont="1" applyFill="1" applyBorder="1" applyAlignment="1" applyProtection="1">
      <alignment horizontal="left" shrinkToFit="1"/>
      <protection locked="0"/>
    </xf>
    <xf numFmtId="0" fontId="1" fillId="7" borderId="28" xfId="7" applyFont="1" applyFill="1" applyBorder="1" applyAlignment="1" applyProtection="1">
      <alignment horizontal="left" shrinkToFit="1"/>
      <protection locked="0"/>
    </xf>
    <xf numFmtId="38" fontId="1" fillId="7" borderId="19" xfId="6" applyFont="1" applyFill="1" applyBorder="1" applyAlignment="1" applyProtection="1">
      <alignment vertical="center" shrinkToFit="1"/>
      <protection locked="0"/>
    </xf>
    <xf numFmtId="38" fontId="1" fillId="7" borderId="29" xfId="6" applyFont="1" applyFill="1" applyBorder="1" applyAlignment="1" applyProtection="1">
      <alignment vertical="center" shrinkToFit="1"/>
      <protection locked="0"/>
    </xf>
    <xf numFmtId="38" fontId="1" fillId="7" borderId="12" xfId="6" applyFont="1" applyFill="1" applyBorder="1" applyAlignment="1" applyProtection="1">
      <alignment vertical="center" shrinkToFit="1"/>
      <protection locked="0"/>
    </xf>
    <xf numFmtId="38" fontId="1" fillId="7" borderId="8" xfId="6" applyFont="1" applyFill="1" applyBorder="1" applyAlignment="1" applyProtection="1">
      <alignment vertical="center" shrinkToFit="1"/>
      <protection locked="0"/>
    </xf>
    <xf numFmtId="38" fontId="5" fillId="7" borderId="22" xfId="6" applyFont="1" applyFill="1" applyBorder="1" applyAlignment="1" applyProtection="1">
      <alignment vertical="center" shrinkToFit="1"/>
      <protection locked="0"/>
    </xf>
    <xf numFmtId="176" fontId="1" fillId="7" borderId="12" xfId="4" applyNumberFormat="1" applyFont="1" applyFill="1" applyBorder="1" applyProtection="1">
      <protection locked="0"/>
    </xf>
    <xf numFmtId="38" fontId="1" fillId="7" borderId="19" xfId="5" applyFont="1" applyFill="1" applyBorder="1" applyAlignment="1" applyProtection="1">
      <protection locked="0"/>
    </xf>
    <xf numFmtId="38" fontId="1" fillId="7" borderId="12" xfId="6" applyFont="1" applyFill="1" applyBorder="1" applyProtection="1">
      <protection locked="0"/>
    </xf>
    <xf numFmtId="177" fontId="1" fillId="7" borderId="12" xfId="4" applyNumberFormat="1" applyFont="1" applyFill="1" applyBorder="1" applyProtection="1">
      <protection locked="0"/>
    </xf>
    <xf numFmtId="38" fontId="1" fillId="7" borderId="18" xfId="5" applyFont="1" applyFill="1" applyBorder="1" applyAlignment="1" applyProtection="1">
      <protection locked="0"/>
    </xf>
    <xf numFmtId="0" fontId="1" fillId="7" borderId="1" xfId="7" applyFont="1" applyFill="1" applyBorder="1" applyAlignment="1" applyProtection="1">
      <alignment horizontal="left"/>
      <protection locked="0"/>
    </xf>
    <xf numFmtId="0" fontId="1" fillId="7" borderId="1" xfId="7" applyFill="1" applyBorder="1" applyProtection="1">
      <protection locked="0"/>
    </xf>
    <xf numFmtId="10" fontId="1" fillId="7" borderId="12" xfId="4" applyNumberFormat="1" applyFont="1" applyFill="1" applyBorder="1" applyProtection="1">
      <protection locked="0"/>
    </xf>
    <xf numFmtId="0" fontId="12" fillId="0" borderId="0" xfId="7" applyFont="1" applyFill="1" applyAlignment="1" applyProtection="1">
      <alignment horizontal="right"/>
      <protection hidden="1"/>
    </xf>
    <xf numFmtId="0" fontId="1" fillId="0" borderId="34" xfId="7" applyFont="1" applyFill="1" applyBorder="1" applyProtection="1">
      <protection hidden="1"/>
    </xf>
    <xf numFmtId="38" fontId="1" fillId="0" borderId="35" xfId="7" applyNumberFormat="1" applyFont="1" applyFill="1" applyBorder="1" applyProtection="1">
      <protection hidden="1"/>
    </xf>
    <xf numFmtId="0" fontId="11" fillId="0" borderId="36" xfId="7" applyFont="1" applyFill="1" applyBorder="1" applyProtection="1">
      <protection hidden="1"/>
    </xf>
    <xf numFmtId="38" fontId="5" fillId="0" borderId="24" xfId="6" applyFont="1" applyFill="1" applyBorder="1" applyProtection="1">
      <protection hidden="1"/>
    </xf>
    <xf numFmtId="0" fontId="1" fillId="0" borderId="30" xfId="7" applyFont="1" applyFill="1" applyBorder="1" applyAlignment="1" applyProtection="1">
      <alignment horizontal="center" vertical="center" textRotation="255"/>
      <protection hidden="1"/>
    </xf>
    <xf numFmtId="0" fontId="1" fillId="0" borderId="31" xfId="7" applyFont="1" applyFill="1" applyBorder="1" applyAlignment="1" applyProtection="1">
      <alignment horizontal="center" vertical="center" textRotation="255"/>
      <protection hidden="1"/>
    </xf>
    <xf numFmtId="0" fontId="1" fillId="0" borderId="32" xfId="7" applyFont="1" applyFill="1" applyBorder="1" applyAlignment="1" applyProtection="1">
      <alignment horizontal="center" vertical="center" textRotation="255"/>
      <protection hidden="1"/>
    </xf>
    <xf numFmtId="0" fontId="1" fillId="0" borderId="2" xfId="7" applyFont="1" applyFill="1" applyBorder="1" applyAlignment="1" applyProtection="1">
      <alignment horizontal="center" vertical="center"/>
      <protection hidden="1"/>
    </xf>
    <xf numFmtId="0" fontId="1" fillId="0" borderId="33" xfId="7" applyFont="1" applyFill="1" applyBorder="1" applyAlignment="1" applyProtection="1">
      <alignment horizontal="center" vertical="center"/>
      <protection hidden="1"/>
    </xf>
    <xf numFmtId="0" fontId="1" fillId="0" borderId="0" xfId="7" applyFont="1" applyFill="1" applyAlignment="1" applyProtection="1">
      <alignment horizontal="left"/>
      <protection hidden="1"/>
    </xf>
    <xf numFmtId="0" fontId="3" fillId="4" borderId="0" xfId="7" applyFont="1" applyFill="1" applyAlignment="1" applyProtection="1">
      <alignment horizontal="center" vertical="center"/>
      <protection hidden="1"/>
    </xf>
    <xf numFmtId="0" fontId="3" fillId="0" borderId="0" xfId="7" applyFont="1" applyFill="1" applyAlignment="1" applyProtection="1">
      <alignment horizontal="left"/>
      <protection hidden="1"/>
    </xf>
    <xf numFmtId="0" fontId="1" fillId="5" borderId="2" xfId="7" applyFont="1" applyFill="1" applyBorder="1" applyAlignment="1" applyProtection="1">
      <alignment horizontal="center"/>
      <protection hidden="1"/>
    </xf>
    <xf numFmtId="0" fontId="1" fillId="5" borderId="4" xfId="7" applyFont="1" applyFill="1" applyBorder="1" applyAlignment="1" applyProtection="1">
      <alignment horizontal="center"/>
      <protection hidden="1"/>
    </xf>
  </cellXfs>
  <cellStyles count="8">
    <cellStyle name="Body text" xfId="1" xr:uid="{00000000-0005-0000-0000-000000000000}"/>
    <cellStyle name="NonPrint_Heading" xfId="2" xr:uid="{00000000-0005-0000-0000-000001000000}"/>
    <cellStyle name="Product Title" xfId="3" xr:uid="{00000000-0005-0000-0000-000002000000}"/>
    <cellStyle name="パーセント 2" xfId="4" xr:uid="{00000000-0005-0000-0000-000003000000}"/>
    <cellStyle name="桁区切り" xfId="5" builtinId="6"/>
    <cellStyle name="桁区切り 2" xfId="6" xr:uid="{00000000-0005-0000-0000-000005000000}"/>
    <cellStyle name="標準" xfId="0" builtinId="0"/>
    <cellStyle name="標準_MN000924 西野 法人税等の計算ｼﾐｭﾚｰｼｮﾝ Ver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法人税納税予測!$K$8:$K$13</c:f>
              <c:strCache>
                <c:ptCount val="6"/>
                <c:pt idx="0">
                  <c:v>法人税</c:v>
                </c:pt>
                <c:pt idx="1">
                  <c:v>地方法人税</c:v>
                </c:pt>
                <c:pt idx="2">
                  <c:v>法人事業税</c:v>
                </c:pt>
                <c:pt idx="3">
                  <c:v>法人県民税</c:v>
                </c:pt>
                <c:pt idx="4">
                  <c:v>特別法人事業税</c:v>
                </c:pt>
                <c:pt idx="5">
                  <c:v>法人市民税</c:v>
                </c:pt>
              </c:strCache>
            </c:strRef>
          </c:cat>
          <c:val>
            <c:numRef>
              <c:f>法人税納税予測!$L$8:$L$13</c:f>
              <c:numCache>
                <c:formatCode>#,##0_);[Red]\(#,##0\)</c:formatCode>
                <c:ptCount val="6"/>
                <c:pt idx="0">
                  <c:v>2367100</c:v>
                </c:pt>
                <c:pt idx="1">
                  <c:v>243800</c:v>
                </c:pt>
                <c:pt idx="2">
                  <c:v>704100</c:v>
                </c:pt>
                <c:pt idx="3">
                  <c:v>43600</c:v>
                </c:pt>
                <c:pt idx="4">
                  <c:v>260500</c:v>
                </c:pt>
                <c:pt idx="5">
                  <c:v>192000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9-4DC1-89F6-4B5E598A3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625088"/>
        <c:axId val="125626624"/>
      </c:barChart>
      <c:catAx>
        <c:axId val="1256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26624"/>
        <c:crosses val="autoZero"/>
        <c:auto val="1"/>
        <c:lblAlgn val="ctr"/>
        <c:lblOffset val="100"/>
        <c:noMultiLvlLbl val="0"/>
      </c:catAx>
      <c:valAx>
        <c:axId val="1256266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25625088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www.amazon.co.jp/dp/4866671858/ref=as_sl_pc_tf_mfw?&amp;linkCode=wey&amp;tag=thedailylifeo-22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16</xdr:row>
      <xdr:rowOff>85725</xdr:rowOff>
    </xdr:from>
    <xdr:to>
      <xdr:col>12</xdr:col>
      <xdr:colOff>0</xdr:colOff>
      <xdr:row>38</xdr:row>
      <xdr:rowOff>0</xdr:rowOff>
    </xdr:to>
    <xdr:graphicFrame macro="">
      <xdr:nvGraphicFramePr>
        <xdr:cNvPr id="1053" name="グラフ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1613647</xdr:colOff>
      <xdr:row>4</xdr:row>
      <xdr:rowOff>100854</xdr:rowOff>
    </xdr:from>
    <xdr:to>
      <xdr:col>12</xdr:col>
      <xdr:colOff>2556622</xdr:colOff>
      <xdr:row>12</xdr:row>
      <xdr:rowOff>18290</xdr:rowOff>
    </xdr:to>
    <xdr:pic>
      <xdr:nvPicPr>
        <xdr:cNvPr id="5" name="図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D15E989-1E34-4A95-B68A-CC9A70C4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412" y="1109383"/>
          <a:ext cx="942975" cy="1340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showGridLines="0" tabSelected="1" zoomScale="85" zoomScaleNormal="85" workbookViewId="0">
      <selection activeCell="I23" sqref="I23"/>
    </sheetView>
  </sheetViews>
  <sheetFormatPr defaultRowHeight="13.5" x14ac:dyDescent="0.15"/>
  <cols>
    <col min="1" max="1" width="3" style="3" customWidth="1"/>
    <col min="2" max="2" width="15.625" style="3" customWidth="1"/>
    <col min="3" max="3" width="11.625" style="52" customWidth="1"/>
    <col min="4" max="4" width="2.625" style="3" customWidth="1"/>
    <col min="5" max="5" width="15.625" style="3" customWidth="1"/>
    <col min="6" max="6" width="11.625" style="3" customWidth="1"/>
    <col min="7" max="7" width="2.625" style="3" customWidth="1"/>
    <col min="8" max="8" width="15.625" style="3" customWidth="1"/>
    <col min="9" max="9" width="11.625" style="3" customWidth="1"/>
    <col min="10" max="10" width="2.125" style="3" customWidth="1"/>
    <col min="11" max="11" width="15.625" style="3" customWidth="1"/>
    <col min="12" max="12" width="11.625" style="3" customWidth="1"/>
    <col min="13" max="13" width="35.625" style="3" bestFit="1" customWidth="1"/>
    <col min="14" max="14" width="31.25" style="3" customWidth="1"/>
    <col min="15" max="16384" width="9" style="3"/>
  </cols>
  <sheetData>
    <row r="1" spans="1:14" ht="18.75" x14ac:dyDescent="0.2">
      <c r="A1" s="86" t="str">
        <f>N1</f>
        <v>株式会社今野トレーディング様</v>
      </c>
      <c r="B1" s="86"/>
      <c r="C1" s="86"/>
      <c r="D1" s="86"/>
      <c r="E1" s="86"/>
      <c r="F1" s="1"/>
      <c r="G1" s="1"/>
      <c r="H1" s="1"/>
      <c r="I1" s="1"/>
      <c r="J1" s="1"/>
      <c r="K1" s="1"/>
      <c r="L1" s="74" t="s">
        <v>49</v>
      </c>
      <c r="M1" s="2" t="s">
        <v>36</v>
      </c>
      <c r="N1" s="71" t="s">
        <v>50</v>
      </c>
    </row>
    <row r="2" spans="1:1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37</v>
      </c>
      <c r="N2" s="71" t="s">
        <v>61</v>
      </c>
    </row>
    <row r="3" spans="1:14" ht="29.25" customHeight="1" x14ac:dyDescent="0.15">
      <c r="A3" s="85" t="s">
        <v>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2" t="s">
        <v>38</v>
      </c>
      <c r="N3" s="72" t="s">
        <v>60</v>
      </c>
    </row>
    <row r="4" spans="1:14" ht="18.75" x14ac:dyDescent="0.15">
      <c r="A4" s="84" t="str">
        <f>N2</f>
        <v>令和２年４月１日～令和３年３月３１日</v>
      </c>
      <c r="B4" s="84"/>
      <c r="C4" s="84"/>
      <c r="D4" s="84"/>
      <c r="E4" s="84"/>
      <c r="F4" s="4"/>
      <c r="G4" s="4"/>
      <c r="H4" s="4"/>
      <c r="I4" s="4"/>
      <c r="J4" s="4"/>
      <c r="K4" s="4"/>
      <c r="L4" s="4"/>
    </row>
    <row r="5" spans="1:14" ht="19.5" customHeight="1" x14ac:dyDescent="0.15">
      <c r="A5" s="84" t="str">
        <f>N3</f>
        <v>令和２年９月時点</v>
      </c>
      <c r="B5" s="84"/>
      <c r="C5" s="84"/>
      <c r="D5" s="1"/>
      <c r="E5" s="1"/>
      <c r="F5" s="1"/>
      <c r="G5" s="1"/>
      <c r="H5" s="1"/>
      <c r="I5" s="1"/>
      <c r="J5" s="1"/>
      <c r="K5" s="1"/>
      <c r="L5" s="1"/>
      <c r="N5" s="3" t="s">
        <v>44</v>
      </c>
    </row>
    <row r="6" spans="1:1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3" t="s">
        <v>45</v>
      </c>
    </row>
    <row r="7" spans="1:14" x14ac:dyDescent="0.15">
      <c r="A7" s="5" t="s">
        <v>35</v>
      </c>
      <c r="B7" s="6"/>
      <c r="C7" s="7"/>
      <c r="D7" s="1"/>
      <c r="E7" s="8" t="s">
        <v>41</v>
      </c>
      <c r="F7" s="9"/>
      <c r="G7" s="1"/>
      <c r="H7" s="10" t="s">
        <v>57</v>
      </c>
      <c r="I7" s="9"/>
      <c r="J7" s="1"/>
      <c r="K7" s="87" t="s">
        <v>58</v>
      </c>
      <c r="L7" s="88"/>
      <c r="N7" s="3" t="s">
        <v>59</v>
      </c>
    </row>
    <row r="8" spans="1:14" x14ac:dyDescent="0.15">
      <c r="A8" s="11" t="str">
        <f>"税引前当期利益"</f>
        <v>税引前当期利益</v>
      </c>
      <c r="B8" s="12"/>
      <c r="C8" s="61">
        <v>16574345</v>
      </c>
      <c r="D8" s="1"/>
      <c r="E8" s="13" t="s">
        <v>0</v>
      </c>
      <c r="F8" s="14">
        <f>C37</f>
        <v>13031112</v>
      </c>
      <c r="G8" s="1"/>
      <c r="H8" s="15" t="s">
        <v>1</v>
      </c>
      <c r="I8" s="16"/>
      <c r="J8" s="1"/>
      <c r="K8" s="17" t="s">
        <v>54</v>
      </c>
      <c r="L8" s="18">
        <f>F17</f>
        <v>2367100</v>
      </c>
      <c r="N8" s="3" t="s">
        <v>46</v>
      </c>
    </row>
    <row r="9" spans="1:14" x14ac:dyDescent="0.15">
      <c r="A9" s="79" t="s">
        <v>32</v>
      </c>
      <c r="B9" s="58" t="s">
        <v>2</v>
      </c>
      <c r="C9" s="62"/>
      <c r="D9" s="1"/>
      <c r="E9" s="19" t="s">
        <v>3</v>
      </c>
      <c r="F9" s="20">
        <f>IF(F8&lt;=0,0,IF($F$8&lt;=8000000,ROUNDDOWN($F$8/1000,0)*1000,8000000))</f>
        <v>8000000</v>
      </c>
      <c r="G9" s="1"/>
      <c r="H9" s="19" t="s">
        <v>4</v>
      </c>
      <c r="I9" s="20">
        <f>IF(F8&lt;=0,0,IF($F$8&lt;=4000000,ROUNDDOWN($F$8/1000,0)*1000,4000000))</f>
        <v>4000000</v>
      </c>
      <c r="J9" s="1"/>
      <c r="K9" s="75" t="s">
        <v>55</v>
      </c>
      <c r="L9" s="76">
        <f>F23</f>
        <v>243800</v>
      </c>
      <c r="N9" s="3" t="s">
        <v>47</v>
      </c>
    </row>
    <row r="10" spans="1:14" x14ac:dyDescent="0.15">
      <c r="A10" s="80"/>
      <c r="B10" s="59"/>
      <c r="C10" s="62"/>
      <c r="D10" s="1"/>
      <c r="E10" s="19" t="s">
        <v>5</v>
      </c>
      <c r="F10" s="20">
        <f>IF($F$8&gt;8000000,ROUNDDOWN(($F$8-8000000)/1000,0)*1000,0)</f>
        <v>5031000</v>
      </c>
      <c r="G10" s="1"/>
      <c r="H10" s="19" t="s">
        <v>3</v>
      </c>
      <c r="I10" s="20">
        <f>IF($F$8&lt;=4000000,0,IF($F$8&lt;=8000000,ROUNDDOWN(($F$8-4000000)/1000,0)*1000,4000000))</f>
        <v>4000000</v>
      </c>
      <c r="J10" s="1"/>
      <c r="K10" s="21" t="str">
        <f>H18</f>
        <v>法人事業税</v>
      </c>
      <c r="L10" s="22">
        <f>I18</f>
        <v>704100</v>
      </c>
      <c r="N10" s="3" t="s">
        <v>48</v>
      </c>
    </row>
    <row r="11" spans="1:14" x14ac:dyDescent="0.15">
      <c r="A11" s="80"/>
      <c r="B11" s="59"/>
      <c r="C11" s="62"/>
      <c r="D11" s="1"/>
      <c r="E11" s="19" t="s">
        <v>6</v>
      </c>
      <c r="F11" s="73">
        <v>0.15</v>
      </c>
      <c r="G11" s="1"/>
      <c r="H11" s="19" t="s">
        <v>5</v>
      </c>
      <c r="I11" s="20">
        <f>IF(F8&lt;=8000000,0,ROUNDDOWN((F8-8000000)/1000,0)*1000)</f>
        <v>5031000</v>
      </c>
      <c r="J11" s="1"/>
      <c r="K11" s="21" t="str">
        <f>H25</f>
        <v>法人県民税</v>
      </c>
      <c r="L11" s="22">
        <f>I25</f>
        <v>43600</v>
      </c>
    </row>
    <row r="12" spans="1:14" x14ac:dyDescent="0.15">
      <c r="A12" s="80"/>
      <c r="B12" s="59"/>
      <c r="C12" s="62"/>
      <c r="D12" s="1"/>
      <c r="E12" s="19" t="s">
        <v>7</v>
      </c>
      <c r="F12" s="73">
        <v>0.23200000000000001</v>
      </c>
      <c r="G12" s="1"/>
      <c r="H12" s="19" t="s">
        <v>8</v>
      </c>
      <c r="I12" s="69">
        <v>3.5000000000000003E-2</v>
      </c>
      <c r="J12" s="1"/>
      <c r="K12" s="21" t="str">
        <f>H37</f>
        <v>特別法人事業税</v>
      </c>
      <c r="L12" s="22">
        <f>I37</f>
        <v>260500</v>
      </c>
    </row>
    <row r="13" spans="1:14" x14ac:dyDescent="0.15">
      <c r="A13" s="80"/>
      <c r="B13" s="59"/>
      <c r="C13" s="62"/>
      <c r="D13" s="1"/>
      <c r="E13" s="19" t="s">
        <v>9</v>
      </c>
      <c r="F13" s="20">
        <f>ROUNDDOWN((F9*F11)/100,0)*100</f>
        <v>1200000</v>
      </c>
      <c r="G13" s="1"/>
      <c r="H13" s="19" t="s">
        <v>10</v>
      </c>
      <c r="I13" s="69">
        <v>5.2999999999999999E-2</v>
      </c>
      <c r="J13" s="1"/>
      <c r="K13" s="23" t="str">
        <f>E33</f>
        <v>法人市民税</v>
      </c>
      <c r="L13" s="24">
        <f>F33</f>
        <v>192000</v>
      </c>
    </row>
    <row r="14" spans="1:14" x14ac:dyDescent="0.15">
      <c r="A14" s="80"/>
      <c r="B14" s="59"/>
      <c r="C14" s="62"/>
      <c r="D14" s="1"/>
      <c r="E14" s="27" t="s">
        <v>11</v>
      </c>
      <c r="F14" s="20">
        <f>ROUNDDOWN((F10*F12)/100,0)*100</f>
        <v>1167100</v>
      </c>
      <c r="G14" s="1"/>
      <c r="H14" s="19" t="s">
        <v>7</v>
      </c>
      <c r="I14" s="69">
        <v>7.0000000000000007E-2</v>
      </c>
      <c r="J14" s="1"/>
      <c r="K14" s="25" t="s">
        <v>24</v>
      </c>
      <c r="L14" s="26">
        <f>SUM(L8:L13)</f>
        <v>3811100</v>
      </c>
    </row>
    <row r="15" spans="1:14" ht="14.25" thickBot="1" x14ac:dyDescent="0.2">
      <c r="A15" s="80"/>
      <c r="B15" s="59"/>
      <c r="C15" s="62"/>
      <c r="D15" s="1"/>
      <c r="E15" s="29" t="s">
        <v>12</v>
      </c>
      <c r="F15" s="30">
        <f>SUM(F13:F14)</f>
        <v>2367100</v>
      </c>
      <c r="G15" s="1"/>
      <c r="H15" s="19" t="s">
        <v>13</v>
      </c>
      <c r="I15" s="20">
        <f>ROUNDDOWN(I9*I12/100,0)*100</f>
        <v>140000</v>
      </c>
      <c r="J15" s="1"/>
      <c r="K15" s="28" t="s">
        <v>28</v>
      </c>
      <c r="L15" s="70">
        <v>35000</v>
      </c>
    </row>
    <row r="16" spans="1:14" ht="14.25" thickTop="1" x14ac:dyDescent="0.15">
      <c r="A16" s="80"/>
      <c r="B16" s="59"/>
      <c r="C16" s="62"/>
      <c r="D16" s="1"/>
      <c r="E16" s="33" t="s">
        <v>42</v>
      </c>
      <c r="F16" s="67"/>
      <c r="G16" s="1"/>
      <c r="H16" s="19" t="s">
        <v>14</v>
      </c>
      <c r="I16" s="20">
        <f>ROUNDDOWN(I10*I13/100,0)*100</f>
        <v>212000</v>
      </c>
      <c r="J16" s="1"/>
      <c r="K16" s="31" t="s">
        <v>40</v>
      </c>
      <c r="L16" s="32">
        <f>L14-L15</f>
        <v>3776100</v>
      </c>
    </row>
    <row r="17" spans="1:12" x14ac:dyDescent="0.15">
      <c r="A17" s="80"/>
      <c r="B17" s="60"/>
      <c r="C17" s="63"/>
      <c r="D17" s="1"/>
      <c r="E17" s="34" t="s">
        <v>43</v>
      </c>
      <c r="F17" s="35">
        <f>ROUNDDOWN(SUM(F15-F16),-2)</f>
        <v>2367100</v>
      </c>
      <c r="G17" s="1"/>
      <c r="H17" s="19" t="s">
        <v>11</v>
      </c>
      <c r="I17" s="20">
        <f>ROUNDDOWN(I11*I14/100,0)*100</f>
        <v>352100</v>
      </c>
      <c r="J17" s="1"/>
      <c r="K17" s="1"/>
      <c r="L17" s="1"/>
    </row>
    <row r="18" spans="1:12" x14ac:dyDescent="0.15">
      <c r="A18" s="80"/>
      <c r="B18" s="60"/>
      <c r="C18" s="63"/>
      <c r="D18" s="1"/>
      <c r="G18" s="1"/>
      <c r="H18" s="38" t="s">
        <v>1</v>
      </c>
      <c r="I18" s="35">
        <f>SUM(I15:I17)</f>
        <v>704100</v>
      </c>
      <c r="J18" s="1"/>
      <c r="K18" s="36"/>
      <c r="L18" s="37"/>
    </row>
    <row r="19" spans="1:12" x14ac:dyDescent="0.15">
      <c r="A19" s="80"/>
      <c r="B19" s="60"/>
      <c r="C19" s="63"/>
      <c r="D19" s="1"/>
      <c r="E19" s="10" t="s">
        <v>51</v>
      </c>
      <c r="F19" s="9"/>
      <c r="G19" s="1"/>
      <c r="H19" s="15" t="s">
        <v>16</v>
      </c>
      <c r="I19" s="16"/>
      <c r="J19" s="1"/>
      <c r="K19" s="1"/>
      <c r="L19" s="1"/>
    </row>
    <row r="20" spans="1:12" x14ac:dyDescent="0.15">
      <c r="A20" s="80"/>
      <c r="B20" s="60"/>
      <c r="C20" s="63"/>
      <c r="D20" s="1"/>
      <c r="E20" s="15" t="s">
        <v>15</v>
      </c>
      <c r="F20" s="16"/>
      <c r="G20" s="1"/>
      <c r="H20" s="19" t="s">
        <v>12</v>
      </c>
      <c r="I20" s="39">
        <f>ROUNDDOWN(F17/1000,0)*1000</f>
        <v>2367000</v>
      </c>
      <c r="J20" s="1"/>
      <c r="K20" s="1"/>
      <c r="L20" s="1"/>
    </row>
    <row r="21" spans="1:12" x14ac:dyDescent="0.15">
      <c r="A21" s="81"/>
      <c r="B21" s="40" t="str">
        <f>"加算小計"</f>
        <v>加算小計</v>
      </c>
      <c r="C21" s="41">
        <f>SUM(C9:C20)</f>
        <v>0</v>
      </c>
      <c r="D21" s="1"/>
      <c r="E21" s="42" t="str">
        <f>H20</f>
        <v>法人税額</v>
      </c>
      <c r="F21" s="20">
        <f>I20</f>
        <v>2367000</v>
      </c>
      <c r="G21" s="1"/>
      <c r="H21" s="19" t="s">
        <v>17</v>
      </c>
      <c r="I21" s="66">
        <v>0.01</v>
      </c>
      <c r="J21" s="1"/>
      <c r="K21" s="1"/>
      <c r="L21" s="1"/>
    </row>
    <row r="22" spans="1:12" x14ac:dyDescent="0.15">
      <c r="A22" s="79" t="s">
        <v>34</v>
      </c>
      <c r="B22" s="58" t="s">
        <v>29</v>
      </c>
      <c r="C22" s="64"/>
      <c r="D22" s="1"/>
      <c r="E22" s="19" t="s">
        <v>52</v>
      </c>
      <c r="F22" s="66">
        <v>0.10299999999999999</v>
      </c>
      <c r="G22" s="1"/>
      <c r="H22" s="19" t="s">
        <v>19</v>
      </c>
      <c r="I22" s="20">
        <f>ROUNDDOWN((I20*I21)/100,0)*100</f>
        <v>23600</v>
      </c>
      <c r="J22" s="1"/>
      <c r="K22" s="1"/>
      <c r="L22" s="1"/>
    </row>
    <row r="23" spans="1:12" x14ac:dyDescent="0.15">
      <c r="A23" s="80"/>
      <c r="B23" s="59" t="s">
        <v>30</v>
      </c>
      <c r="C23" s="62">
        <v>0</v>
      </c>
      <c r="D23" s="1"/>
      <c r="E23" s="77" t="s">
        <v>56</v>
      </c>
      <c r="F23" s="78">
        <f>ROUNDDOWN(F21*F22/100,0)*100</f>
        <v>243800</v>
      </c>
      <c r="G23" s="1"/>
      <c r="H23" s="43" t="s">
        <v>21</v>
      </c>
      <c r="I23" s="68">
        <v>20000</v>
      </c>
      <c r="J23" s="1"/>
      <c r="K23" s="1"/>
      <c r="L23" s="1"/>
    </row>
    <row r="24" spans="1:12" x14ac:dyDescent="0.15">
      <c r="A24" s="80"/>
      <c r="B24" s="59"/>
      <c r="C24" s="62"/>
      <c r="D24" s="1"/>
      <c r="E24" s="54"/>
      <c r="F24" s="54"/>
      <c r="G24" s="1"/>
      <c r="H24" s="44" t="s">
        <v>20</v>
      </c>
      <c r="I24" s="20">
        <f>SUM(I23)</f>
        <v>20000</v>
      </c>
      <c r="J24" s="1"/>
      <c r="K24" s="1"/>
      <c r="L24" s="1"/>
    </row>
    <row r="25" spans="1:12" x14ac:dyDescent="0.15">
      <c r="A25" s="80"/>
      <c r="B25" s="59"/>
      <c r="C25" s="62"/>
      <c r="D25" s="1"/>
      <c r="E25" s="10" t="s">
        <v>53</v>
      </c>
      <c r="F25" s="9"/>
      <c r="G25" s="1"/>
      <c r="H25" s="38" t="s">
        <v>16</v>
      </c>
      <c r="I25" s="35">
        <f>I22+I24</f>
        <v>43600</v>
      </c>
      <c r="J25" s="1"/>
      <c r="K25" s="1"/>
      <c r="L25" s="1"/>
    </row>
    <row r="26" spans="1:12" x14ac:dyDescent="0.15">
      <c r="A26" s="80"/>
      <c r="B26" s="59"/>
      <c r="C26" s="62"/>
      <c r="D26" s="1"/>
      <c r="E26" s="15" t="s">
        <v>15</v>
      </c>
      <c r="F26" s="16"/>
      <c r="G26" s="1"/>
      <c r="H26" s="15" t="s">
        <v>62</v>
      </c>
      <c r="I26" s="16"/>
      <c r="J26" s="1"/>
      <c r="K26" s="1"/>
      <c r="L26" s="1"/>
    </row>
    <row r="27" spans="1:12" x14ac:dyDescent="0.15">
      <c r="A27" s="80"/>
      <c r="B27" s="59"/>
      <c r="C27" s="62"/>
      <c r="D27" s="1"/>
      <c r="E27" s="42" t="str">
        <f>E15</f>
        <v>法人税額</v>
      </c>
      <c r="F27" s="20">
        <f>ROUNDDOWN(F17/1000,0)*1000</f>
        <v>2367000</v>
      </c>
      <c r="G27" s="1"/>
      <c r="H27" s="19" t="s">
        <v>4</v>
      </c>
      <c r="I27" s="20">
        <f>IF(F8&lt;=0,0,IF($F$8&lt;=4000000,ROUNDDOWN($F$8/1000,0)*1000,4000000))</f>
        <v>4000000</v>
      </c>
      <c r="J27" s="1"/>
      <c r="K27" s="1"/>
      <c r="L27" s="1"/>
    </row>
    <row r="28" spans="1:12" x14ac:dyDescent="0.15">
      <c r="A28" s="80"/>
      <c r="B28" s="59"/>
      <c r="C28" s="62"/>
      <c r="D28" s="1"/>
      <c r="E28" s="19" t="s">
        <v>17</v>
      </c>
      <c r="F28" s="66">
        <v>0.06</v>
      </c>
      <c r="G28" s="1"/>
      <c r="H28" s="19" t="s">
        <v>3</v>
      </c>
      <c r="I28" s="20">
        <f>IF($F$8&lt;=4000000,0,IF($F$8&lt;=8000000,ROUNDDOWN(($F$8-4000000)/1000,0)*1000,4000000))</f>
        <v>4000000</v>
      </c>
      <c r="J28" s="1"/>
      <c r="K28" s="1"/>
      <c r="L28" s="1"/>
    </row>
    <row r="29" spans="1:12" x14ac:dyDescent="0.15">
      <c r="A29" s="80"/>
      <c r="B29" s="60"/>
      <c r="C29" s="63"/>
      <c r="D29" s="1"/>
      <c r="E29" s="19" t="s">
        <v>18</v>
      </c>
      <c r="F29" s="20">
        <f>ROUNDDOWN(F27*F28/100,0)*100</f>
        <v>142000</v>
      </c>
      <c r="G29" s="1"/>
      <c r="H29" s="19" t="s">
        <v>5</v>
      </c>
      <c r="I29" s="20">
        <f>IF(F8&lt;=8000000,0,ROUNDDOWN((F8-8000000)/1000,0)*1000)</f>
        <v>5031000</v>
      </c>
      <c r="J29" s="1"/>
      <c r="K29" s="1"/>
      <c r="L29" s="1"/>
    </row>
    <row r="30" spans="1:12" x14ac:dyDescent="0.15">
      <c r="A30" s="80"/>
      <c r="B30" s="60"/>
      <c r="C30" s="63"/>
      <c r="D30" s="1"/>
      <c r="E30" s="15" t="s">
        <v>20</v>
      </c>
      <c r="F30" s="16"/>
      <c r="G30" s="1"/>
      <c r="H30" s="19" t="s">
        <v>8</v>
      </c>
      <c r="I30" s="69">
        <v>3.5000000000000003E-2</v>
      </c>
      <c r="J30" s="1"/>
      <c r="K30" s="1"/>
      <c r="L30" s="1"/>
    </row>
    <row r="31" spans="1:12" x14ac:dyDescent="0.15">
      <c r="A31" s="80"/>
      <c r="B31" s="60"/>
      <c r="C31" s="63"/>
      <c r="D31" s="1"/>
      <c r="E31" s="43" t="s">
        <v>22</v>
      </c>
      <c r="F31" s="68">
        <v>50000</v>
      </c>
      <c r="G31" s="1"/>
      <c r="H31" s="19" t="s">
        <v>10</v>
      </c>
      <c r="I31" s="69">
        <v>5.2999999999999999E-2</v>
      </c>
      <c r="J31" s="1"/>
      <c r="K31" s="1"/>
      <c r="L31" s="1"/>
    </row>
    <row r="32" spans="1:12" x14ac:dyDescent="0.15">
      <c r="A32" s="80"/>
      <c r="B32" s="60"/>
      <c r="C32" s="63"/>
      <c r="D32" s="1"/>
      <c r="E32" s="29" t="s">
        <v>20</v>
      </c>
      <c r="F32" s="45">
        <f>SUM(F31)</f>
        <v>50000</v>
      </c>
      <c r="G32" s="1"/>
      <c r="H32" s="19" t="s">
        <v>7</v>
      </c>
      <c r="I32" s="69">
        <v>7.0000000000000007E-2</v>
      </c>
      <c r="J32" s="1"/>
      <c r="K32" s="1"/>
      <c r="L32" s="1"/>
    </row>
    <row r="33" spans="1:12" x14ac:dyDescent="0.15">
      <c r="A33" s="80"/>
      <c r="B33" s="60"/>
      <c r="C33" s="63"/>
      <c r="D33" s="1"/>
      <c r="E33" s="38" t="s">
        <v>23</v>
      </c>
      <c r="F33" s="35">
        <f>F29+F32</f>
        <v>192000</v>
      </c>
      <c r="G33" s="1"/>
      <c r="H33" s="19" t="s">
        <v>13</v>
      </c>
      <c r="I33" s="20">
        <f>ROUNDDOWN(I27*I30/100,0)*100</f>
        <v>140000</v>
      </c>
      <c r="J33" s="1"/>
      <c r="K33" s="1"/>
      <c r="L33" s="1"/>
    </row>
    <row r="34" spans="1:12" x14ac:dyDescent="0.15">
      <c r="A34" s="81"/>
      <c r="B34" s="46" t="s">
        <v>33</v>
      </c>
      <c r="C34" s="41">
        <f>SUM(C22:C33)</f>
        <v>0</v>
      </c>
      <c r="D34" s="1"/>
      <c r="G34" s="1"/>
      <c r="H34" s="19" t="s">
        <v>14</v>
      </c>
      <c r="I34" s="20">
        <f>ROUNDDOWN(I28*I31/100,0)*100</f>
        <v>212000</v>
      </c>
      <c r="J34" s="1"/>
      <c r="K34" s="1"/>
      <c r="L34" s="1"/>
    </row>
    <row r="35" spans="1:12" x14ac:dyDescent="0.15">
      <c r="A35" s="47" t="s">
        <v>27</v>
      </c>
      <c r="B35" s="48"/>
      <c r="C35" s="49">
        <f>C8+C21-C34</f>
        <v>16574345</v>
      </c>
      <c r="D35" s="1"/>
      <c r="G35" s="1"/>
      <c r="H35" s="19" t="s">
        <v>11</v>
      </c>
      <c r="I35" s="20">
        <f>ROUNDDOWN(I29*I32/100,0)*100</f>
        <v>352100</v>
      </c>
      <c r="J35" s="1"/>
      <c r="K35" s="1"/>
      <c r="L35" s="1"/>
    </row>
    <row r="36" spans="1:12" x14ac:dyDescent="0.15">
      <c r="A36" s="82" t="s">
        <v>26</v>
      </c>
      <c r="B36" s="83"/>
      <c r="C36" s="65">
        <v>3543233</v>
      </c>
      <c r="D36" s="1"/>
      <c r="G36" s="1"/>
      <c r="H36" s="50" t="s">
        <v>25</v>
      </c>
      <c r="I36" s="51">
        <f>SUM(I33:I35)</f>
        <v>704100</v>
      </c>
      <c r="J36" s="1"/>
      <c r="K36" s="1"/>
      <c r="L36" s="1"/>
    </row>
    <row r="37" spans="1:12" x14ac:dyDescent="0.15">
      <c r="A37" s="82" t="s">
        <v>31</v>
      </c>
      <c r="B37" s="83"/>
      <c r="C37" s="49">
        <f>IF(C35-C36&lt;0,0,C35-C36)</f>
        <v>13031112</v>
      </c>
      <c r="D37" s="1"/>
      <c r="G37" s="1"/>
      <c r="H37" s="34" t="s">
        <v>63</v>
      </c>
      <c r="I37" s="35">
        <f>ROUNDDOWN(I36*0.37,-2)</f>
        <v>260500</v>
      </c>
      <c r="J37" s="1"/>
      <c r="K37" s="1"/>
      <c r="L37" s="1"/>
    </row>
    <row r="38" spans="1:12" x14ac:dyDescent="0.15">
      <c r="D38" s="53"/>
      <c r="G38" s="53"/>
      <c r="H38" s="54"/>
      <c r="I38" s="37"/>
      <c r="J38" s="53"/>
      <c r="K38" s="1"/>
      <c r="L38" s="1"/>
    </row>
    <row r="39" spans="1:12" x14ac:dyDescent="0.15">
      <c r="D39" s="53"/>
      <c r="G39" s="53"/>
      <c r="J39" s="53"/>
    </row>
    <row r="43" spans="1:12" x14ac:dyDescent="0.15">
      <c r="B43" s="55"/>
      <c r="C43" s="56"/>
    </row>
    <row r="44" spans="1:12" x14ac:dyDescent="0.15">
      <c r="B44" s="55"/>
      <c r="C44" s="56"/>
    </row>
    <row r="45" spans="1:12" x14ac:dyDescent="0.15">
      <c r="B45" s="55"/>
      <c r="C45" s="56"/>
    </row>
    <row r="52" spans="2:3" x14ac:dyDescent="0.15">
      <c r="B52" s="53"/>
      <c r="C52" s="57"/>
    </row>
  </sheetData>
  <sheetProtection algorithmName="SHA-512" hashValue="H/1JIPbPcWeCjZ2ZXZxMj1YiaewQ2umO+1f9YIe1YndDJejKF6UWIeviRb6233inTU9d9tZvNItdJn+3MPhuHw==" saltValue="euTu5+1/CLq6IHAizdwmNA==" spinCount="100000" sheet="1" selectLockedCells="1"/>
  <protectedRanges>
    <protectedRange sqref="B9:B20 B22:B33 C8:C20 C22:C33 C36 F11:F12 F16 F22 F28 F31 I12:I14 I21 I23 I30:I32 L15" name="範囲1"/>
  </protectedRanges>
  <mergeCells count="9">
    <mergeCell ref="A9:A21"/>
    <mergeCell ref="A37:B37"/>
    <mergeCell ref="A4:E4"/>
    <mergeCell ref="A3:L3"/>
    <mergeCell ref="A1:E1"/>
    <mergeCell ref="A5:C5"/>
    <mergeCell ref="A36:B36"/>
    <mergeCell ref="K7:L7"/>
    <mergeCell ref="A22:A34"/>
  </mergeCells>
  <phoneticPr fontId="2"/>
  <dataValidations count="1">
    <dataValidation imeMode="hiragana" allowBlank="1" showInputMessage="1" showErrorMessage="1" sqref="E19:E23 B22:B35 B7:B20 B65526:B65536 H27:H38 A7:A8 H9:H18 H20:H25 E7:E15 E24:F24 E25:E33 K8:K14" xr:uid="{00000000-0002-0000-0000-000000000000}"/>
  </dataValidations>
  <printOptions horizontalCentered="1"/>
  <pageMargins left="0.19685039370078741" right="0.19685039370078741" top="0.59055118110236227" bottom="0.19685039370078741" header="0.51181102362204722" footer="0.51181102362204722"/>
  <pageSetup paperSize="9" orientation="landscape" horizontalDpi="360" r:id="rId1"/>
  <headerFooter alignWithMargins="0">
    <oddFooter>&amp;R小林敬幸税理士事務所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法人税納税予測</vt:lpstr>
      <vt:lpstr>法人税納税予測!Print_Area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小林敬幸税理士事務所</dc:creator>
  <cp:lastModifiedBy>小林敬幸税理士事務所</cp:lastModifiedBy>
  <cp:lastPrinted>2013-04-15T03:57:54Z</cp:lastPrinted>
  <dcterms:created xsi:type="dcterms:W3CDTF">2009-08-31T08:08:18Z</dcterms:created>
  <dcterms:modified xsi:type="dcterms:W3CDTF">2020-05-25T03:12:51Z</dcterms:modified>
</cp:coreProperties>
</file>