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96B8" lockStructure="1"/>
  <bookViews>
    <workbookView xWindow="0" yWindow="0" windowWidth="20490" windowHeight="8565"/>
  </bookViews>
  <sheets>
    <sheet name="借入余力シミュレーション" sheetId="1" r:id="rId1"/>
  </sheets>
  <definedNames>
    <definedName name="_xlnm.Print_Area" localSheetId="0">借入余力シミュレーション!$B$1:$AJ$41</definedName>
  </definedNames>
  <calcPr calcId="145621"/>
</workbook>
</file>

<file path=xl/calcChain.xml><?xml version="1.0" encoding="utf-8"?>
<calcChain xmlns="http://schemas.openxmlformats.org/spreadsheetml/2006/main">
  <c r="I36" i="1" l="1"/>
  <c r="H36" i="1"/>
  <c r="E8" i="1" l="1"/>
  <c r="D8" i="1"/>
  <c r="E15" i="1"/>
  <c r="D15" i="1"/>
  <c r="I27" i="1" l="1"/>
  <c r="I40" i="1"/>
  <c r="I35" i="1"/>
  <c r="H35" i="1"/>
  <c r="I37" i="1"/>
  <c r="H37" i="1"/>
  <c r="I34" i="1"/>
  <c r="H34" i="1"/>
  <c r="E28" i="1"/>
  <c r="E30" i="1" s="1"/>
  <c r="D28" i="1"/>
  <c r="D30" i="1" s="1"/>
  <c r="I16" i="1"/>
  <c r="I8" i="1"/>
  <c r="I21" i="1" s="1"/>
  <c r="I29" i="1" s="1"/>
  <c r="H16" i="1"/>
  <c r="H8" i="1"/>
  <c r="H21" i="1"/>
  <c r="H29" i="1" s="1"/>
  <c r="H27" i="1"/>
  <c r="H26" i="1"/>
  <c r="H30" i="1"/>
  <c r="D21" i="1" l="1"/>
  <c r="I26" i="1"/>
  <c r="H28" i="1"/>
  <c r="I28" i="1"/>
  <c r="E21" i="1"/>
  <c r="E33" i="1"/>
  <c r="I32" i="1"/>
  <c r="I30" i="1"/>
  <c r="D33" i="1"/>
  <c r="H32" i="1"/>
  <c r="E35" i="1" l="1"/>
  <c r="E37" i="1" s="1"/>
  <c r="I38" i="1" s="1"/>
  <c r="I39" i="1" s="1"/>
  <c r="I31" i="1"/>
  <c r="D35" i="1"/>
  <c r="D37" i="1" s="1"/>
  <c r="H38" i="1" s="1"/>
  <c r="H39" i="1" s="1"/>
  <c r="H31" i="1"/>
</calcChain>
</file>

<file path=xl/sharedStrings.xml><?xml version="1.0" encoding="utf-8"?>
<sst xmlns="http://schemas.openxmlformats.org/spreadsheetml/2006/main" count="91" uniqueCount="79">
  <si>
    <t>貸借対照表</t>
    <rPh sb="0" eb="2">
      <t>タイシャク</t>
    </rPh>
    <rPh sb="2" eb="5">
      <t>タイショウヒョウ</t>
    </rPh>
    <phoneticPr fontId="1"/>
  </si>
  <si>
    <t>現預金</t>
    <rPh sb="0" eb="1">
      <t>ゲン</t>
    </rPh>
    <rPh sb="1" eb="3">
      <t>ヨキン</t>
    </rPh>
    <phoneticPr fontId="1"/>
  </si>
  <si>
    <t>受取手形</t>
    <rPh sb="0" eb="2">
      <t>ウケトリ</t>
    </rPh>
    <rPh sb="2" eb="4">
      <t>テガタ</t>
    </rPh>
    <phoneticPr fontId="1"/>
  </si>
  <si>
    <t>売掛金</t>
    <rPh sb="0" eb="2">
      <t>ウリカケ</t>
    </rPh>
    <rPh sb="2" eb="3">
      <t>キン</t>
    </rPh>
    <phoneticPr fontId="1"/>
  </si>
  <si>
    <t>棚卸資産</t>
    <rPh sb="0" eb="2">
      <t>タナオロシ</t>
    </rPh>
    <rPh sb="2" eb="4">
      <t>シサン</t>
    </rPh>
    <phoneticPr fontId="1"/>
  </si>
  <si>
    <t>その他</t>
    <rPh sb="2" eb="3">
      <t>タ</t>
    </rPh>
    <phoneticPr fontId="1"/>
  </si>
  <si>
    <t>土地</t>
    <rPh sb="0" eb="2">
      <t>トチ</t>
    </rPh>
    <phoneticPr fontId="1"/>
  </si>
  <si>
    <t>要償却資産</t>
    <rPh sb="0" eb="1">
      <t>ヨウ</t>
    </rPh>
    <rPh sb="1" eb="3">
      <t>ショウキャク</t>
    </rPh>
    <rPh sb="3" eb="5">
      <t>シサン</t>
    </rPh>
    <phoneticPr fontId="1"/>
  </si>
  <si>
    <t>投資その他の資産</t>
    <rPh sb="0" eb="2">
      <t>トウシ</t>
    </rPh>
    <rPh sb="4" eb="5">
      <t>タ</t>
    </rPh>
    <rPh sb="6" eb="8">
      <t>シサン</t>
    </rPh>
    <phoneticPr fontId="1"/>
  </si>
  <si>
    <t>前々期</t>
    <rPh sb="0" eb="2">
      <t>ゼンゼン</t>
    </rPh>
    <rPh sb="2" eb="3">
      <t>キ</t>
    </rPh>
    <phoneticPr fontId="1"/>
  </si>
  <si>
    <t>前期</t>
    <rPh sb="0" eb="2">
      <t>ゼンキ</t>
    </rPh>
    <phoneticPr fontId="1"/>
  </si>
  <si>
    <t>支払手形</t>
    <rPh sb="0" eb="2">
      <t>シハライ</t>
    </rPh>
    <rPh sb="2" eb="4">
      <t>テガタ</t>
    </rPh>
    <phoneticPr fontId="1"/>
  </si>
  <si>
    <t>買掛金</t>
    <rPh sb="0" eb="3">
      <t>カイカケキン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</si>
  <si>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</si>
  <si>
    <t>未払法人税等</t>
    <rPh sb="0" eb="2">
      <t>ミハラ</t>
    </rPh>
    <rPh sb="2" eb="6">
      <t>ホウジンゼイトウ</t>
    </rPh>
    <phoneticPr fontId="1"/>
  </si>
  <si>
    <t>流　動　資　産</t>
    <rPh sb="0" eb="1">
      <t>リュウ</t>
    </rPh>
    <rPh sb="2" eb="3">
      <t>ドウ</t>
    </rPh>
    <rPh sb="4" eb="5">
      <t>シ</t>
    </rPh>
    <rPh sb="6" eb="7">
      <t>サン</t>
    </rPh>
    <phoneticPr fontId="1"/>
  </si>
  <si>
    <t>流　動　負　債</t>
    <rPh sb="0" eb="1">
      <t>リュウ</t>
    </rPh>
    <rPh sb="2" eb="3">
      <t>ドウ</t>
    </rPh>
    <rPh sb="4" eb="5">
      <t>フ</t>
    </rPh>
    <rPh sb="6" eb="7">
      <t>サイ</t>
    </rPh>
    <phoneticPr fontId="1"/>
  </si>
  <si>
    <t>固　定　資　産</t>
    <rPh sb="0" eb="1">
      <t>カタ</t>
    </rPh>
    <rPh sb="2" eb="3">
      <t>サダ</t>
    </rPh>
    <rPh sb="4" eb="5">
      <t>シ</t>
    </rPh>
    <rPh sb="6" eb="7">
      <t>サン</t>
    </rPh>
    <phoneticPr fontId="1"/>
  </si>
  <si>
    <t>自　己　資　本</t>
    <rPh sb="0" eb="1">
      <t>ジ</t>
    </rPh>
    <rPh sb="2" eb="3">
      <t>オノレ</t>
    </rPh>
    <rPh sb="4" eb="5">
      <t>シ</t>
    </rPh>
    <rPh sb="6" eb="7">
      <t>モト</t>
    </rPh>
    <phoneticPr fontId="1"/>
  </si>
  <si>
    <t>合　　計</t>
    <rPh sb="0" eb="1">
      <t>ゴウ</t>
    </rPh>
    <rPh sb="3" eb="4">
      <t>ケイ</t>
    </rPh>
    <phoneticPr fontId="1"/>
  </si>
  <si>
    <t>科　　目</t>
    <rPh sb="0" eb="1">
      <t>カ</t>
    </rPh>
    <rPh sb="3" eb="4">
      <t>メ</t>
    </rPh>
    <phoneticPr fontId="1"/>
  </si>
  <si>
    <t>（単位：千円）</t>
    <rPh sb="1" eb="3">
      <t>タンイ</t>
    </rPh>
    <rPh sb="4" eb="6">
      <t>センエン</t>
    </rPh>
    <phoneticPr fontId="1"/>
  </si>
  <si>
    <t>損益計算書</t>
    <rPh sb="0" eb="2">
      <t>ソンエキ</t>
    </rPh>
    <rPh sb="2" eb="5">
      <t>ケイサンショ</t>
    </rPh>
    <phoneticPr fontId="1"/>
  </si>
  <si>
    <t>売上高</t>
    <rPh sb="0" eb="2">
      <t>ウリアゲ</t>
    </rPh>
    <rPh sb="2" eb="3">
      <t>ダカ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</si>
  <si>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</si>
  <si>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</si>
  <si>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販管費</t>
    <rPh sb="0" eb="1">
      <t>ハン</t>
    </rPh>
    <rPh sb="1" eb="2">
      <t>カン</t>
    </rPh>
    <rPh sb="2" eb="3">
      <t>ヒ</t>
    </rPh>
    <phoneticPr fontId="1"/>
  </si>
  <si>
    <t>経常利益</t>
    <rPh sb="0" eb="2">
      <t>ケイジョウ</t>
    </rPh>
    <rPh sb="2" eb="4">
      <t>リエキ</t>
    </rPh>
    <phoneticPr fontId="1"/>
  </si>
  <si>
    <t>特別損益</t>
    <rPh sb="0" eb="2">
      <t>トクベツ</t>
    </rPh>
    <rPh sb="2" eb="4">
      <t>ソンエキ</t>
    </rPh>
    <phoneticPr fontId="1"/>
  </si>
  <si>
    <t>税引前純利益</t>
    <rPh sb="0" eb="2">
      <t>ゼイビ</t>
    </rPh>
    <rPh sb="2" eb="3">
      <t>マエ</t>
    </rPh>
    <rPh sb="3" eb="6">
      <t>ジュンリエキ</t>
    </rPh>
    <phoneticPr fontId="1"/>
  </si>
  <si>
    <t>法人税等</t>
    <rPh sb="0" eb="4">
      <t>ホウジンゼイトウ</t>
    </rPh>
    <phoneticPr fontId="1"/>
  </si>
  <si>
    <t>当期純利益</t>
    <rPh sb="0" eb="2">
      <t>トウキ</t>
    </rPh>
    <rPh sb="2" eb="5">
      <t>ジュンリエキ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</si>
  <si>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</si>
  <si>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主な経営指標</t>
    <rPh sb="0" eb="1">
      <t>オモ</t>
    </rPh>
    <rPh sb="2" eb="4">
      <t>ケイエイ</t>
    </rPh>
    <rPh sb="4" eb="6">
      <t>シヒョウ</t>
    </rPh>
    <phoneticPr fontId="1"/>
  </si>
  <si>
    <t>項　　目</t>
    <rPh sb="0" eb="1">
      <t>コウ</t>
    </rPh>
    <rPh sb="3" eb="4">
      <t>メ</t>
    </rPh>
    <phoneticPr fontId="1"/>
  </si>
  <si>
    <t>流動比率</t>
    <rPh sb="0" eb="2">
      <t>リュウドウ</t>
    </rPh>
    <rPh sb="2" eb="4">
      <t>ヒリツ</t>
    </rPh>
    <phoneticPr fontId="1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</si>
  <si>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1"/>
  </si>
  <si>
    <t>自己資本比率</t>
    <rPh sb="0" eb="2">
      <t>ジコ</t>
    </rPh>
    <rPh sb="2" eb="4">
      <t>シホン</t>
    </rPh>
    <rPh sb="4" eb="6">
      <t>ヒリツ</t>
    </rPh>
    <phoneticPr fontId="1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</si>
  <si>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</si>
  <si>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1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</si>
  <si>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1"/>
  </si>
  <si>
    <t>売上債権回転期間</t>
    <rPh sb="0" eb="2">
      <t>ウリアゲ</t>
    </rPh>
    <rPh sb="2" eb="4">
      <t>サイケン</t>
    </rPh>
    <rPh sb="4" eb="6">
      <t>カイテン</t>
    </rPh>
    <rPh sb="6" eb="8">
      <t>キカン</t>
    </rPh>
    <phoneticPr fontId="1"/>
  </si>
  <si>
    <t>営業利益</t>
    <rPh sb="0" eb="2">
      <t>エイギョウ</t>
    </rPh>
    <rPh sb="2" eb="4">
      <t>リエキ</t>
    </rPh>
    <phoneticPr fontId="1"/>
  </si>
  <si>
    <t>配当・役員賞与</t>
    <rPh sb="0" eb="2">
      <t>ハイトウ</t>
    </rPh>
    <rPh sb="3" eb="5">
      <t>ヤクイン</t>
    </rPh>
    <rPh sb="5" eb="7">
      <t>ショウヨ</t>
    </rPh>
    <phoneticPr fontId="1"/>
  </si>
  <si>
    <t>必要運転資金</t>
    <rPh sb="0" eb="2">
      <t>ヒツヨウ</t>
    </rPh>
    <rPh sb="2" eb="4">
      <t>ウンテン</t>
    </rPh>
    <rPh sb="4" eb="6">
      <t>シキン</t>
    </rPh>
    <phoneticPr fontId="1"/>
  </si>
  <si>
    <t>仕入債務回転期間</t>
    <rPh sb="0" eb="2">
      <t>シイレ</t>
    </rPh>
    <rPh sb="2" eb="4">
      <t>サイム</t>
    </rPh>
    <rPh sb="4" eb="6">
      <t>カイテン</t>
    </rPh>
    <rPh sb="6" eb="8">
      <t>キカン</t>
    </rPh>
    <phoneticPr fontId="1"/>
  </si>
  <si>
    <t>金利</t>
    <rPh sb="0" eb="2">
      <t>キンリ</t>
    </rPh>
    <phoneticPr fontId="1"/>
  </si>
  <si>
    <t>その他営業外損益</t>
    <rPh sb="2" eb="3">
      <t>タ</t>
    </rPh>
    <rPh sb="3" eb="6">
      <t>エイギョウガイ</t>
    </rPh>
    <rPh sb="6" eb="8">
      <t>ソンエキ</t>
    </rPh>
    <phoneticPr fontId="1"/>
  </si>
  <si>
    <t>概算キャッシュ・フロー</t>
    <rPh sb="0" eb="2">
      <t>ガイサン</t>
    </rPh>
    <phoneticPr fontId="1"/>
  </si>
  <si>
    <t>棚卸資産回転期間</t>
    <rPh sb="0" eb="2">
      <t>タナオロシ</t>
    </rPh>
    <rPh sb="2" eb="4">
      <t>シサン</t>
    </rPh>
    <rPh sb="4" eb="6">
      <t>カイテン</t>
    </rPh>
    <rPh sb="6" eb="8">
      <t>キカン</t>
    </rPh>
    <phoneticPr fontId="1"/>
  </si>
  <si>
    <t>債務償還年数</t>
    <rPh sb="0" eb="2">
      <t>サイム</t>
    </rPh>
    <rPh sb="2" eb="4">
      <t>ショウカン</t>
    </rPh>
    <rPh sb="4" eb="6">
      <t>ネンスウ</t>
    </rPh>
    <phoneticPr fontId="1"/>
  </si>
  <si>
    <t>銀行長期借入金</t>
    <rPh sb="0" eb="2">
      <t>ギンコウ</t>
    </rPh>
    <rPh sb="2" eb="4">
      <t>チョウキ</t>
    </rPh>
    <rPh sb="4" eb="6">
      <t>カリイレ</t>
    </rPh>
    <rPh sb="6" eb="7">
      <t>キン</t>
    </rPh>
    <phoneticPr fontId="1"/>
  </si>
  <si>
    <t>個人長期借入金</t>
    <rPh sb="0" eb="2">
      <t>コジン</t>
    </rPh>
    <rPh sb="2" eb="4">
      <t>チョウキ</t>
    </rPh>
    <rPh sb="4" eb="6">
      <t>カリイレ</t>
    </rPh>
    <rPh sb="6" eb="7">
      <t>キン</t>
    </rPh>
    <phoneticPr fontId="1"/>
  </si>
  <si>
    <t>銀行短期借入金</t>
    <rPh sb="0" eb="2">
      <t>ギンコウ</t>
    </rPh>
    <rPh sb="2" eb="4">
      <t>タンキ</t>
    </rPh>
    <rPh sb="4" eb="6">
      <t>カリイレ</t>
    </rPh>
    <rPh sb="6" eb="7">
      <t>キン</t>
    </rPh>
    <phoneticPr fontId="1"/>
  </si>
  <si>
    <t>個人短期借入金</t>
    <rPh sb="0" eb="2">
      <t>コジン</t>
    </rPh>
    <rPh sb="2" eb="4">
      <t>タンキ</t>
    </rPh>
    <rPh sb="4" eb="6">
      <t>カリイレ</t>
    </rPh>
    <rPh sb="6" eb="7">
      <t>キン</t>
    </rPh>
    <phoneticPr fontId="1"/>
  </si>
  <si>
    <t>概算金融機関金利</t>
    <rPh sb="0" eb="2">
      <t>ガイサン</t>
    </rPh>
    <rPh sb="2" eb="4">
      <t>キンユウ</t>
    </rPh>
    <rPh sb="4" eb="6">
      <t>キカン</t>
    </rPh>
    <rPh sb="6" eb="8">
      <t>キンリ</t>
    </rPh>
    <phoneticPr fontId="1"/>
  </si>
  <si>
    <t>★コメント</t>
    <phoneticPr fontId="1"/>
  </si>
  <si>
    <t>・概算キャッシュフローの金額が、返済</t>
    <rPh sb="1" eb="3">
      <t>ガイサン</t>
    </rPh>
    <rPh sb="12" eb="14">
      <t>キンガク</t>
    </rPh>
    <rPh sb="16" eb="18">
      <t>ヘンサイ</t>
    </rPh>
    <phoneticPr fontId="1"/>
  </si>
  <si>
    <t>余力となります。これと現在の借入金</t>
    <rPh sb="0" eb="2">
      <t>ヨリョク</t>
    </rPh>
    <rPh sb="11" eb="13">
      <t>ゲンザイ</t>
    </rPh>
    <rPh sb="14" eb="16">
      <t>カリイレ</t>
    </rPh>
    <rPh sb="16" eb="17">
      <t>キン</t>
    </rPh>
    <phoneticPr fontId="1"/>
  </si>
  <si>
    <t>から債務償還年数を計算します。</t>
    <rPh sb="2" eb="4">
      <t>サイム</t>
    </rPh>
    <rPh sb="4" eb="6">
      <t>ショウカン</t>
    </rPh>
    <rPh sb="6" eb="8">
      <t>ネンスウ</t>
    </rPh>
    <rPh sb="9" eb="11">
      <t>ケイサン</t>
    </rPh>
    <phoneticPr fontId="1"/>
  </si>
  <si>
    <t>債務償還年数が無理な数字だと、新規</t>
    <rPh sb="0" eb="2">
      <t>サイム</t>
    </rPh>
    <rPh sb="2" eb="4">
      <t>ショウカン</t>
    </rPh>
    <rPh sb="4" eb="6">
      <t>ネンスウ</t>
    </rPh>
    <rPh sb="7" eb="9">
      <t>ムリ</t>
    </rPh>
    <rPh sb="10" eb="12">
      <t>スウジ</t>
    </rPh>
    <rPh sb="15" eb="17">
      <t>シンキ</t>
    </rPh>
    <phoneticPr fontId="1"/>
  </si>
  <si>
    <t>借入は困難です。</t>
    <rPh sb="0" eb="2">
      <t>カリイレ</t>
    </rPh>
    <rPh sb="3" eb="5">
      <t>コンナン</t>
    </rPh>
    <phoneticPr fontId="1"/>
  </si>
  <si>
    <t>・必要運転資金は、「売上債権」、「棚卸</t>
    <rPh sb="1" eb="3">
      <t>ヒツヨウ</t>
    </rPh>
    <rPh sb="3" eb="5">
      <t>ウンテン</t>
    </rPh>
    <rPh sb="5" eb="7">
      <t>シキン</t>
    </rPh>
    <rPh sb="10" eb="12">
      <t>ウリアゲ</t>
    </rPh>
    <rPh sb="12" eb="14">
      <t>サイケン</t>
    </rPh>
    <rPh sb="17" eb="19">
      <t>タナオロシ</t>
    </rPh>
    <phoneticPr fontId="1"/>
  </si>
  <si>
    <t>資産」、「仕入債務」から計算します。</t>
    <rPh sb="0" eb="2">
      <t>シサン</t>
    </rPh>
    <rPh sb="5" eb="7">
      <t>シイ</t>
    </rPh>
    <rPh sb="7" eb="9">
      <t>サイム</t>
    </rPh>
    <rPh sb="12" eb="14">
      <t>ケイサン</t>
    </rPh>
    <phoneticPr fontId="1"/>
  </si>
  <si>
    <t>運転資金を借り入れる場合、この数字</t>
    <rPh sb="0" eb="2">
      <t>ウンテン</t>
    </rPh>
    <rPh sb="2" eb="4">
      <t>シキン</t>
    </rPh>
    <rPh sb="5" eb="6">
      <t>カ</t>
    </rPh>
    <rPh sb="7" eb="8">
      <t>イ</t>
    </rPh>
    <rPh sb="10" eb="12">
      <t>バアイ</t>
    </rPh>
    <rPh sb="15" eb="17">
      <t>スウジ</t>
    </rPh>
    <phoneticPr fontId="1"/>
  </si>
  <si>
    <t>との整合性を確認しておきましょう。</t>
    <rPh sb="2" eb="5">
      <t>セイゴウセイ</t>
    </rPh>
    <rPh sb="6" eb="8">
      <t>カクニン</t>
    </rPh>
    <phoneticPr fontId="1"/>
  </si>
  <si>
    <t>・設備資金を借り入れる場合、その投資</t>
    <rPh sb="1" eb="3">
      <t>セツビ</t>
    </rPh>
    <rPh sb="3" eb="5">
      <t>シキン</t>
    </rPh>
    <rPh sb="6" eb="7">
      <t>カ</t>
    </rPh>
    <rPh sb="8" eb="9">
      <t>イ</t>
    </rPh>
    <rPh sb="11" eb="13">
      <t>バアイ</t>
    </rPh>
    <rPh sb="16" eb="18">
      <t>トウシ</t>
    </rPh>
    <phoneticPr fontId="1"/>
  </si>
  <si>
    <t>による売上の増加、経費の減少、</t>
    <rPh sb="3" eb="5">
      <t>ウリアゲ</t>
    </rPh>
    <rPh sb="6" eb="8">
      <t>ゾウカ</t>
    </rPh>
    <rPh sb="9" eb="11">
      <t>ケイヒ</t>
    </rPh>
    <rPh sb="12" eb="14">
      <t>ゲンショウ</t>
    </rPh>
    <phoneticPr fontId="1"/>
  </si>
  <si>
    <t>新規借入は難しいでしょう。</t>
    <rPh sb="5" eb="6">
      <t>ムズカ</t>
    </rPh>
    <phoneticPr fontId="1"/>
  </si>
  <si>
    <t>償還年数の数字に無理が出ると、</t>
    <rPh sb="5" eb="7">
      <t>スウジ</t>
    </rPh>
    <rPh sb="8" eb="10">
      <t>ムリ</t>
    </rPh>
    <rPh sb="11" eb="12">
      <t>デ</t>
    </rPh>
    <phoneticPr fontId="1"/>
  </si>
  <si>
    <t>償却費増加額を織り込み、概算キャッ</t>
    <rPh sb="3" eb="5">
      <t>ゾウカ</t>
    </rPh>
    <rPh sb="5" eb="6">
      <t>ガク</t>
    </rPh>
    <rPh sb="7" eb="8">
      <t>オ</t>
    </rPh>
    <rPh sb="9" eb="10">
      <t>コ</t>
    </rPh>
    <rPh sb="12" eb="14">
      <t>ガイサン</t>
    </rPh>
    <phoneticPr fontId="1"/>
  </si>
  <si>
    <t>シュフローを計算します。その結果、債務</t>
    <rPh sb="6" eb="8">
      <t>ケイサン</t>
    </rPh>
    <rPh sb="14" eb="16">
      <t>ケッカ</t>
    </rPh>
    <rPh sb="17" eb="19">
      <t>サイム</t>
    </rPh>
    <phoneticPr fontId="1"/>
  </si>
  <si>
    <t>概算借入余力シミュレーションシート</t>
    <rPh sb="0" eb="2">
      <t>ガイサン</t>
    </rPh>
    <rPh sb="2" eb="4">
      <t>カリイレ</t>
    </rPh>
    <rPh sb="4" eb="6">
      <t>ヨリョク</t>
    </rPh>
    <phoneticPr fontId="1"/>
  </si>
  <si>
    <t>株式会社今野デザイン</t>
    <rPh sb="0" eb="4">
      <t>カブシキガイシャ</t>
    </rPh>
    <rPh sb="4" eb="6">
      <t>コンノ</t>
    </rPh>
    <phoneticPr fontId="1"/>
  </si>
  <si>
    <t>その他</t>
    <rPh sb="2" eb="3">
      <t>タ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</si>
  <si>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</si>
  <si>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長期貸付金</t>
    <rPh sb="0" eb="2">
      <t>チョウキ</t>
    </rPh>
    <rPh sb="2" eb="4">
      <t>カシツケ</t>
    </rPh>
    <rPh sb="4" eb="5">
      <t>キン</t>
    </rPh>
    <phoneticPr fontId="1"/>
  </si>
  <si>
    <t>固　定　負　債</t>
    <rPh sb="0" eb="1">
      <t>カタ</t>
    </rPh>
    <rPh sb="2" eb="3">
      <t>サダ</t>
    </rPh>
    <phoneticPr fontId="1"/>
  </si>
  <si>
    <t>固定比率</t>
    <rPh sb="0" eb="2">
      <t>コテイ</t>
    </rPh>
    <rPh sb="2" eb="4">
      <t>ヒリツ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</si>
</sst>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&quot;月&quot;"/>
    <numFmt numFmtId="178" formatCode="0.0&quot;年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176" fontId="2" fillId="0" borderId="1" xfId="1" applyNumberFormat="1" applyFont="1" applyBorder="1">
      <alignment vertical="center"/>
    </xf>
    <xf numFmtId="176" fontId="2" fillId="0" borderId="13" xfId="1" applyNumberFormat="1" applyFont="1" applyBorder="1">
      <alignment vertical="center"/>
    </xf>
    <xf numFmtId="176" fontId="2" fillId="0" borderId="14" xfId="1" applyNumberFormat="1" applyFont="1" applyBorder="1">
      <alignment vertical="center"/>
    </xf>
    <xf numFmtId="176" fontId="2" fillId="0" borderId="15" xfId="1" applyNumberFormat="1" applyFont="1" applyBorder="1">
      <alignment vertical="center"/>
    </xf>
    <xf numFmtId="177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3" xfId="0" applyNumberFormat="1" applyBorder="1">
      <alignment vertical="center"/>
    </xf>
    <xf numFmtId="38" fontId="0" fillId="0" borderId="13" xfId="0" applyNumberFormat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178" fontId="0" fillId="0" borderId="13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10" fontId="2" fillId="0" borderId="15" xfId="1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" fillId="0" borderId="0" xfId="0" applyFont="1">
      <alignment vertical="center"/>
    </xf>
    <xf numFmtId="10" fontId="2" fillId="0" borderId="24" xfId="1" applyNumberFormat="1" applyFont="1" applyBorder="1">
      <alignment vertical="center"/>
    </xf>
    <xf numFmtId="38" fontId="2" fillId="0" borderId="1" xfId="2" applyFont="1" applyBorder="1" applyAlignment="1">
      <alignment vertical="center" shrinkToFit="1"/>
    </xf>
    <xf numFmtId="38" fontId="2" fillId="0" borderId="25" xfId="2" applyFont="1" applyBorder="1" applyAlignment="1">
      <alignment vertical="center" shrinkToFit="1"/>
    </xf>
    <xf numFmtId="38" fontId="2" fillId="2" borderId="1" xfId="2" applyFont="1" applyFill="1" applyBorder="1" applyAlignment="1">
      <alignment vertical="center" shrinkToFit="1"/>
    </xf>
    <xf numFmtId="38" fontId="2" fillId="2" borderId="25" xfId="2" applyFont="1" applyFill="1" applyBorder="1" applyAlignment="1">
      <alignment vertical="center" shrinkToFit="1"/>
    </xf>
    <xf numFmtId="38" fontId="2" fillId="2" borderId="26" xfId="2" applyFont="1" applyFill="1" applyBorder="1" applyAlignment="1">
      <alignment vertical="center" shrinkToFit="1"/>
    </xf>
    <xf numFmtId="38" fontId="2" fillId="2" borderId="27" xfId="2" applyFont="1" applyFill="1" applyBorder="1" applyAlignment="1">
      <alignment vertical="center" shrinkToFit="1"/>
    </xf>
    <xf numFmtId="38" fontId="0" fillId="0" borderId="28" xfId="0" applyNumberFormat="1" applyBorder="1" applyAlignment="1">
      <alignment vertical="center" shrinkToFit="1"/>
    </xf>
    <xf numFmtId="38" fontId="2" fillId="0" borderId="29" xfId="2" applyFont="1" applyBorder="1" applyAlignment="1">
      <alignment vertical="center" shrinkToFit="1"/>
    </xf>
    <xf numFmtId="38" fontId="2" fillId="0" borderId="13" xfId="2" applyFont="1" applyBorder="1" applyAlignment="1">
      <alignment vertical="center" shrinkToFit="1"/>
    </xf>
    <xf numFmtId="38" fontId="2" fillId="2" borderId="13" xfId="2" applyFont="1" applyFill="1" applyBorder="1" applyAlignment="1">
      <alignment vertical="center" shrinkToFit="1"/>
    </xf>
    <xf numFmtId="38" fontId="2" fillId="2" borderId="30" xfId="2" applyFont="1" applyFill="1" applyBorder="1" applyAlignment="1">
      <alignment vertical="center" shrinkToFit="1"/>
    </xf>
    <xf numFmtId="38" fontId="0" fillId="0" borderId="31" xfId="0" applyNumberFormat="1" applyBorder="1" applyAlignment="1">
      <alignment vertical="center" shrinkToFit="1"/>
    </xf>
    <xf numFmtId="38" fontId="2" fillId="0" borderId="14" xfId="2" applyFont="1" applyBorder="1" applyAlignment="1">
      <alignment vertical="center" shrinkToFit="1"/>
    </xf>
    <xf numFmtId="38" fontId="2" fillId="0" borderId="15" xfId="2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2" fillId="2" borderId="32" xfId="2" applyFont="1" applyFill="1" applyBorder="1" applyAlignment="1">
      <alignment vertical="center" shrinkToFit="1"/>
    </xf>
    <xf numFmtId="38" fontId="2" fillId="2" borderId="33" xfId="2" applyFont="1" applyFill="1" applyBorder="1" applyAlignment="1">
      <alignment vertical="center" shrinkToFit="1"/>
    </xf>
    <xf numFmtId="38" fontId="2" fillId="0" borderId="0" xfId="2" applyFont="1" applyAlignment="1">
      <alignment vertical="center" shrinkToFit="1"/>
    </xf>
    <xf numFmtId="0" fontId="0" fillId="0" borderId="2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前々期</a:t>
            </a:r>
            <a:r>
              <a:rPr lang="en-US" altLang="ja-JP"/>
              <a:t>B/S</a:t>
            </a:r>
            <a:endParaRPr lang="ja-JP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固定資産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(借入余力シミュレーション!$D$15,借入余力シミュレーション!$J$16)</c:f>
              <c:numCache>
                <c:formatCode>General</c:formatCode>
                <c:ptCount val="2"/>
                <c:pt idx="0" formatCode="#,##0_);[Red]\(#,##0\)">
                  <c:v>13105</c:v>
                </c:pt>
              </c:numCache>
            </c:numRef>
          </c:val>
        </c:ser>
        <c:ser>
          <c:idx val="1"/>
          <c:order val="1"/>
          <c:tx>
            <c:v>自己資本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(借入余力シミュレーション!$C$6,借入余力シミュレーション!$H$20)</c:f>
              <c:numCache>
                <c:formatCode>#,##0_);[Red]\(#,##0\)</c:formatCode>
                <c:ptCount val="2"/>
                <c:pt idx="1">
                  <c:v>12354</c:v>
                </c:pt>
              </c:numCache>
            </c:numRef>
          </c:val>
        </c:ser>
        <c:ser>
          <c:idx val="2"/>
          <c:order val="2"/>
          <c:tx>
            <c:v>固定負債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(借入余力シミュレーション!$C$6,借入余力シミュレーション!$H$16)</c:f>
              <c:numCache>
                <c:formatCode>#,##0_);[Red]\(#,##0\)</c:formatCode>
                <c:ptCount val="2"/>
                <c:pt idx="1">
                  <c:v>12650</c:v>
                </c:pt>
              </c:numCache>
            </c:numRef>
          </c:val>
        </c:ser>
        <c:ser>
          <c:idx val="3"/>
          <c:order val="3"/>
          <c:tx>
            <c:v>流動負債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(借入余力シミュレーション!$C$6,借入余力シミュレーション!$H$8)</c:f>
              <c:numCache>
                <c:formatCode>#,##0_);[Red]\(#,##0\)</c:formatCode>
                <c:ptCount val="2"/>
                <c:pt idx="1">
                  <c:v>3693</c:v>
                </c:pt>
              </c:numCache>
            </c:numRef>
          </c:val>
        </c:ser>
        <c:ser>
          <c:idx val="4"/>
          <c:order val="4"/>
          <c:tx>
            <c:v>流動資産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(借入余力シミュレーション!$D$8,借入余力シミュレーション!$J$8)</c:f>
              <c:numCache>
                <c:formatCode>General</c:formatCode>
                <c:ptCount val="2"/>
                <c:pt idx="0" formatCode="#,##0_);[Red]\(#,##0\)">
                  <c:v>15592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222016"/>
        <c:axId val="49223552"/>
      </c:barChart>
      <c:catAx>
        <c:axId val="49222016"/>
        <c:scaling>
          <c:orientation val="minMax"/>
        </c:scaling>
        <c:delete val="1"/>
        <c:axPos val="b"/>
        <c:majorTickMark val="out"/>
        <c:minorTickMark val="none"/>
        <c:tickLblPos val="nextTo"/>
        <c:crossAx val="49223552"/>
        <c:crosses val="autoZero"/>
        <c:auto val="1"/>
        <c:lblAlgn val="ctr"/>
        <c:lblOffset val="100"/>
        <c:noMultiLvlLbl val="0"/>
      </c:catAx>
      <c:valAx>
        <c:axId val="49223552"/>
        <c:scaling>
          <c:orientation val="minMax"/>
        </c:scaling>
        <c:delete val="1"/>
        <c:axPos val="l"/>
        <c:majorGridlines/>
        <c:numFmt formatCode="#,##0_);[Red]\(#,##0\)" sourceLinked="1"/>
        <c:majorTickMark val="out"/>
        <c:minorTickMark val="none"/>
        <c:tickLblPos val="nextTo"/>
        <c:crossAx val="4922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前期</a:t>
            </a:r>
            <a:r>
              <a:rPr lang="en-US" altLang="ja-JP"/>
              <a:t>B/S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固定資産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(借入余力シミュレーション!$E$15,借入余力シミュレーション!$J$5)</c:f>
              <c:numCache>
                <c:formatCode>General</c:formatCode>
                <c:ptCount val="2"/>
                <c:pt idx="0" formatCode="#,##0_);[Red]\(#,##0\)">
                  <c:v>9350</c:v>
                </c:pt>
              </c:numCache>
            </c:numRef>
          </c:val>
        </c:ser>
        <c:ser>
          <c:idx val="1"/>
          <c:order val="1"/>
          <c:tx>
            <c:v>自己資本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(借入余力シミュレーション!$D$22,借入余力シミュレーション!$I$20)</c:f>
              <c:numCache>
                <c:formatCode>#,##0_);[Red]\(#,##0\)</c:formatCode>
                <c:ptCount val="2"/>
                <c:pt idx="1">
                  <c:v>12497</c:v>
                </c:pt>
              </c:numCache>
            </c:numRef>
          </c:val>
        </c:ser>
        <c:ser>
          <c:idx val="2"/>
          <c:order val="2"/>
          <c:tx>
            <c:v>固定負債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(借入余力シミュレーション!$C$6,借入余力シミュレーション!$I$16)</c:f>
              <c:numCache>
                <c:formatCode>#,##0_);[Red]\(#,##0\)</c:formatCode>
                <c:ptCount val="2"/>
                <c:pt idx="1">
                  <c:v>14320</c:v>
                </c:pt>
              </c:numCache>
            </c:numRef>
          </c:val>
        </c:ser>
        <c:ser>
          <c:idx val="3"/>
          <c:order val="3"/>
          <c:tx>
            <c:v>流動負債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(借入余力シミュレーション!$C$6,借入余力シミュレーション!$I$8)</c:f>
              <c:numCache>
                <c:formatCode>#,##0_);[Red]\(#,##0\)</c:formatCode>
                <c:ptCount val="2"/>
                <c:pt idx="1">
                  <c:v>4499</c:v>
                </c:pt>
              </c:numCache>
            </c:numRef>
          </c:val>
        </c:ser>
        <c:ser>
          <c:idx val="4"/>
          <c:order val="4"/>
          <c:tx>
            <c:v>流動資産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(借入余力シミュレーション!$E$8,借入余力シミュレーション!$J$6)</c:f>
              <c:numCache>
                <c:formatCode>General</c:formatCode>
                <c:ptCount val="2"/>
                <c:pt idx="0" formatCode="#,##0_);[Red]\(#,##0\)">
                  <c:v>21966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261568"/>
        <c:axId val="49271552"/>
      </c:barChart>
      <c:catAx>
        <c:axId val="4926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49271552"/>
        <c:crosses val="autoZero"/>
        <c:auto val="1"/>
        <c:lblAlgn val="ctr"/>
        <c:lblOffset val="100"/>
        <c:noMultiLvlLbl val="0"/>
      </c:catAx>
      <c:valAx>
        <c:axId val="49271552"/>
        <c:scaling>
          <c:orientation val="minMax"/>
        </c:scaling>
        <c:delete val="1"/>
        <c:axPos val="l"/>
        <c:majorGridlines/>
        <c:numFmt formatCode="#,##0_);[Red]\(#,##0\)" sourceLinked="1"/>
        <c:majorTickMark val="out"/>
        <c:minorTickMark val="none"/>
        <c:tickLblPos val="nextTo"/>
        <c:crossAx val="4926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概算キャッシュフロー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当期純利益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借入余力シミュレーション!$D$25:$E$25</c:f>
              <c:strCache>
                <c:ptCount val="2"/>
                <c:pt idx="0">
                  <c:v>前々期</c:v>
                </c:pt>
                <c:pt idx="1">
                  <c:v>前期</c:v>
                </c:pt>
              </c:strCache>
            </c:strRef>
          </c:cat>
          <c:val>
            <c:numRef>
              <c:f>借入余力シミュレーション!$D$37:$E$37</c:f>
              <c:numCache>
                <c:formatCode>#,##0_);[Red]\(#,##0\)</c:formatCode>
                <c:ptCount val="2"/>
                <c:pt idx="0">
                  <c:v>143</c:v>
                </c:pt>
                <c:pt idx="1">
                  <c:v>1085</c:v>
                </c:pt>
              </c:numCache>
            </c:numRef>
          </c:val>
        </c:ser>
        <c:ser>
          <c:idx val="1"/>
          <c:order val="1"/>
          <c:tx>
            <c:v>減価償却費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借入余力シミュレーション!$D$39:$E$39</c:f>
              <c:numCache>
                <c:formatCode>#,##0_);[Red]\(#,##0\)</c:formatCode>
                <c:ptCount val="2"/>
                <c:pt idx="0">
                  <c:v>4250</c:v>
                </c:pt>
                <c:pt idx="1">
                  <c:v>3755</c:v>
                </c:pt>
              </c:numCache>
            </c:numRef>
          </c:val>
        </c:ser>
        <c:ser>
          <c:idx val="2"/>
          <c:order val="2"/>
          <c:tx>
            <c:v>配当・役員賞与</c:v>
          </c:tx>
          <c:invertIfNegative val="0"/>
          <c:val>
            <c:numRef>
              <c:f>借入余力シミュレーション!$D$41:$E$41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00608"/>
        <c:axId val="49302144"/>
      </c:barChart>
      <c:catAx>
        <c:axId val="49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02144"/>
        <c:crosses val="autoZero"/>
        <c:auto val="1"/>
        <c:lblAlgn val="ctr"/>
        <c:lblOffset val="100"/>
        <c:noMultiLvlLbl val="0"/>
      </c:catAx>
      <c:valAx>
        <c:axId val="493021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930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5</xdr:row>
      <xdr:rowOff>171450</xdr:rowOff>
    </xdr:from>
    <xdr:to>
      <xdr:col>21</xdr:col>
      <xdr:colOff>104775</xdr:colOff>
      <xdr:row>21</xdr:row>
      <xdr:rowOff>133350</xdr:rowOff>
    </xdr:to>
    <xdr:graphicFrame macro="">
      <xdr:nvGraphicFramePr>
        <xdr:cNvPr id="10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104775</xdr:colOff>
      <xdr:row>5</xdr:row>
      <xdr:rowOff>171450</xdr:rowOff>
    </xdr:from>
    <xdr:to>
      <xdr:col>35</xdr:col>
      <xdr:colOff>161925</xdr:colOff>
      <xdr:row>21</xdr:row>
      <xdr:rowOff>133350</xdr:rowOff>
    </xdr:to>
    <xdr:graphicFrame macro="">
      <xdr:nvGraphicFramePr>
        <xdr:cNvPr id="10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22</xdr:row>
      <xdr:rowOff>57150</xdr:rowOff>
    </xdr:from>
    <xdr:to>
      <xdr:col>21</xdr:col>
      <xdr:colOff>95250</xdr:colOff>
      <xdr:row>40</xdr:row>
      <xdr:rowOff>171450</xdr:rowOff>
    </xdr:to>
    <xdr:graphicFrame macro="">
      <xdr:nvGraphicFramePr>
        <xdr:cNvPr id="106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J41"/>
  <sheetViews>
    <sheetView showGridLines="0" tabSelected="1" zoomScaleNormal="100" workbookViewId="0">
      <selection activeCell="I37" sqref="I37"/>
    </sheetView>
  </sheetViews>
  <sheetFormatPr defaultColWidth="2.5" defaultRowHeight="13.5" x14ac:dyDescent="0.15"/>
  <cols>
    <col min="1" max="1" width="0.75" customWidth="1"/>
    <col min="3" max="3" width="17.125" bestFit="1" customWidth="1"/>
    <col min="4" max="5" width="7.75" customWidth="1"/>
    <col min="6" max="6" width="2.5" customWidth="1"/>
    <col min="7" max="7" width="17.125" bestFit="1" customWidth="1"/>
    <col min="8" max="9" width="7.75" customWidth="1"/>
    <col min="10" max="10" width="7.125" customWidth="1"/>
    <col min="11" max="12" width="2.5" customWidth="1"/>
  </cols>
  <sheetData>
    <row r="1" spans="2:33" ht="17.25" x14ac:dyDescent="0.15">
      <c r="B1" s="44" t="s">
        <v>73</v>
      </c>
    </row>
    <row r="3" spans="2:33" ht="18.75" x14ac:dyDescent="0.15">
      <c r="B3" s="78" t="s">
        <v>72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5" spans="2:33" x14ac:dyDescent="0.15">
      <c r="B5" s="67" t="s">
        <v>0</v>
      </c>
      <c r="C5" s="67"/>
      <c r="D5" s="67"/>
      <c r="E5" s="67"/>
      <c r="F5" s="67"/>
      <c r="G5" s="67"/>
      <c r="H5" s="67"/>
      <c r="I5" s="67"/>
    </row>
    <row r="6" spans="2:33" ht="14.25" thickBot="1" x14ac:dyDescent="0.2">
      <c r="I6" s="13" t="s">
        <v>21</v>
      </c>
    </row>
    <row r="7" spans="2:33" x14ac:dyDescent="0.15">
      <c r="B7" s="72" t="s">
        <v>20</v>
      </c>
      <c r="C7" s="73"/>
      <c r="D7" s="7" t="s">
        <v>9</v>
      </c>
      <c r="E7" s="8" t="s">
        <v>10</v>
      </c>
      <c r="F7" s="79" t="s">
        <v>20</v>
      </c>
      <c r="G7" s="73"/>
      <c r="H7" s="7" t="s">
        <v>9</v>
      </c>
      <c r="I7" s="9" t="s">
        <v>10</v>
      </c>
    </row>
    <row r="8" spans="2:33" x14ac:dyDescent="0.15">
      <c r="B8" s="10" t="s">
        <v>15</v>
      </c>
      <c r="C8" s="2"/>
      <c r="D8" s="46">
        <f>SUM(D9:D14)</f>
        <v>15592</v>
      </c>
      <c r="E8" s="47">
        <f>SUM(E9:E14)</f>
        <v>21966</v>
      </c>
      <c r="F8" s="3" t="s">
        <v>16</v>
      </c>
      <c r="G8" s="2"/>
      <c r="H8" s="46">
        <f>SUM(H9:H15)</f>
        <v>3693</v>
      </c>
      <c r="I8" s="54">
        <f>SUM(I9:I15)</f>
        <v>4499</v>
      </c>
    </row>
    <row r="9" spans="2:33" x14ac:dyDescent="0.15">
      <c r="B9" s="11"/>
      <c r="C9" s="4" t="s">
        <v>1</v>
      </c>
      <c r="D9" s="48">
        <v>9167</v>
      </c>
      <c r="E9" s="49">
        <v>14414</v>
      </c>
      <c r="F9" s="5"/>
      <c r="G9" s="4" t="s">
        <v>11</v>
      </c>
      <c r="H9" s="48"/>
      <c r="I9" s="55"/>
    </row>
    <row r="10" spans="2:33" x14ac:dyDescent="0.15">
      <c r="B10" s="11"/>
      <c r="C10" s="4" t="s">
        <v>2</v>
      </c>
      <c r="D10" s="48"/>
      <c r="E10" s="49"/>
      <c r="F10" s="5"/>
      <c r="G10" s="4" t="s">
        <v>12</v>
      </c>
      <c r="H10" s="48">
        <v>3250</v>
      </c>
      <c r="I10" s="55">
        <v>3520</v>
      </c>
    </row>
    <row r="11" spans="2:33" x14ac:dyDescent="0.15">
      <c r="B11" s="11"/>
      <c r="C11" s="4" t="s">
        <v>3</v>
      </c>
      <c r="D11" s="48">
        <v>6300</v>
      </c>
      <c r="E11" s="49">
        <v>7200</v>
      </c>
      <c r="F11" s="5"/>
      <c r="G11" s="4" t="s">
        <v>53</v>
      </c>
      <c r="H11" s="48"/>
      <c r="I11" s="55"/>
    </row>
    <row r="12" spans="2:33" x14ac:dyDescent="0.15">
      <c r="B12" s="11"/>
      <c r="C12" s="4" t="s">
        <v>4</v>
      </c>
      <c r="D12" s="48"/>
      <c r="E12" s="49"/>
      <c r="F12" s="5"/>
      <c r="G12" s="4" t="s">
        <v>54</v>
      </c>
      <c r="H12" s="48"/>
      <c r="I12" s="55"/>
    </row>
    <row r="13" spans="2:33" x14ac:dyDescent="0.15">
      <c r="B13" s="11"/>
      <c r="C13" s="4" t="s">
        <v>75</v>
      </c>
      <c r="D13" s="48"/>
      <c r="E13" s="49"/>
      <c r="F13" s="5"/>
      <c r="G13" s="4" t="s">
        <v>13</v>
      </c>
      <c r="H13" s="48">
        <v>37</v>
      </c>
      <c r="I13" s="55">
        <v>43</v>
      </c>
    </row>
    <row r="14" spans="2:33" x14ac:dyDescent="0.15">
      <c r="B14" s="11"/>
      <c r="C14" s="4" t="s">
        <v>74</v>
      </c>
      <c r="D14" s="48">
        <v>125</v>
      </c>
      <c r="E14" s="49">
        <v>352</v>
      </c>
      <c r="F14" s="5"/>
      <c r="G14" s="4" t="s">
        <v>14</v>
      </c>
      <c r="H14" s="48">
        <v>256</v>
      </c>
      <c r="I14" s="55">
        <v>756</v>
      </c>
    </row>
    <row r="15" spans="2:33" x14ac:dyDescent="0.15">
      <c r="B15" s="11" t="s">
        <v>17</v>
      </c>
      <c r="C15" s="3"/>
      <c r="D15" s="46">
        <f>SUM(D16:D20)</f>
        <v>13105</v>
      </c>
      <c r="E15" s="47">
        <f>SUM(E16:E20)</f>
        <v>9350</v>
      </c>
      <c r="F15" s="5"/>
      <c r="G15" s="4" t="s">
        <v>5</v>
      </c>
      <c r="H15" s="48">
        <v>150</v>
      </c>
      <c r="I15" s="55">
        <v>180</v>
      </c>
    </row>
    <row r="16" spans="2:33" x14ac:dyDescent="0.15">
      <c r="B16" s="11"/>
      <c r="C16" s="64" t="s">
        <v>6</v>
      </c>
      <c r="D16" s="48"/>
      <c r="E16" s="49"/>
      <c r="F16" s="5" t="s">
        <v>77</v>
      </c>
      <c r="G16" s="3"/>
      <c r="H16" s="46">
        <f>SUM(H17:H19)</f>
        <v>12650</v>
      </c>
      <c r="I16" s="54">
        <f>SUM(I17:I19)</f>
        <v>14320</v>
      </c>
    </row>
    <row r="17" spans="2:36" x14ac:dyDescent="0.15">
      <c r="B17" s="11"/>
      <c r="C17" s="64" t="s">
        <v>7</v>
      </c>
      <c r="D17" s="48">
        <v>13005</v>
      </c>
      <c r="E17" s="49">
        <v>9250</v>
      </c>
      <c r="F17" s="5"/>
      <c r="G17" s="4" t="s">
        <v>51</v>
      </c>
      <c r="H17" s="48">
        <v>12650</v>
      </c>
      <c r="I17" s="55">
        <v>14320</v>
      </c>
    </row>
    <row r="18" spans="2:36" x14ac:dyDescent="0.15">
      <c r="B18" s="11"/>
      <c r="C18" s="64" t="s">
        <v>76</v>
      </c>
      <c r="D18" s="48"/>
      <c r="E18" s="49"/>
      <c r="F18" s="5"/>
      <c r="G18" s="4" t="s">
        <v>52</v>
      </c>
      <c r="H18" s="48"/>
      <c r="I18" s="55"/>
    </row>
    <row r="19" spans="2:36" x14ac:dyDescent="0.15">
      <c r="B19" s="11"/>
      <c r="C19" s="4" t="s">
        <v>8</v>
      </c>
      <c r="D19" s="48">
        <v>100</v>
      </c>
      <c r="E19" s="49">
        <v>100</v>
      </c>
      <c r="F19" s="5"/>
      <c r="G19" s="4" t="s">
        <v>5</v>
      </c>
      <c r="H19" s="48"/>
      <c r="I19" s="55"/>
    </row>
    <row r="20" spans="2:36" ht="14.25" thickBot="1" x14ac:dyDescent="0.2">
      <c r="B20" s="12"/>
      <c r="C20" s="6" t="s">
        <v>5</v>
      </c>
      <c r="D20" s="50">
        <v>0</v>
      </c>
      <c r="E20" s="51">
        <v>0</v>
      </c>
      <c r="F20" s="76" t="s">
        <v>18</v>
      </c>
      <c r="G20" s="77"/>
      <c r="H20" s="50">
        <v>12354</v>
      </c>
      <c r="I20" s="56">
        <v>12497</v>
      </c>
    </row>
    <row r="21" spans="2:36" ht="15" thickTop="1" thickBot="1" x14ac:dyDescent="0.2">
      <c r="B21" s="80" t="s">
        <v>19</v>
      </c>
      <c r="C21" s="75"/>
      <c r="D21" s="52">
        <f>SUM(D8,D15)</f>
        <v>28697</v>
      </c>
      <c r="E21" s="53">
        <f>SUM(E8,E15)</f>
        <v>31316</v>
      </c>
      <c r="F21" s="74" t="s">
        <v>19</v>
      </c>
      <c r="G21" s="75"/>
      <c r="H21" s="52">
        <f>SUM(H8,H16,H20)</f>
        <v>28697</v>
      </c>
      <c r="I21" s="57">
        <f>SUM(I8,I16,I20)</f>
        <v>31316</v>
      </c>
    </row>
    <row r="23" spans="2:36" ht="14.25" thickBot="1" x14ac:dyDescent="0.2">
      <c r="B23" s="67" t="s">
        <v>22</v>
      </c>
      <c r="C23" s="67"/>
      <c r="D23" s="67"/>
      <c r="E23" s="67"/>
      <c r="G23" s="67" t="s">
        <v>33</v>
      </c>
      <c r="H23" s="67"/>
      <c r="I23" s="67"/>
      <c r="J23" s="1"/>
      <c r="W23" s="34" t="s">
        <v>56</v>
      </c>
    </row>
    <row r="24" spans="2:36" ht="14.25" thickBot="1" x14ac:dyDescent="0.2">
      <c r="E24" s="13" t="s">
        <v>21</v>
      </c>
      <c r="W24" s="35" t="s">
        <v>57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</row>
    <row r="25" spans="2:36" x14ac:dyDescent="0.15">
      <c r="B25" s="72" t="s">
        <v>20</v>
      </c>
      <c r="C25" s="73"/>
      <c r="D25" s="7" t="s">
        <v>9</v>
      </c>
      <c r="E25" s="9" t="s">
        <v>10</v>
      </c>
      <c r="G25" s="16" t="s">
        <v>34</v>
      </c>
      <c r="H25" s="7" t="s">
        <v>9</v>
      </c>
      <c r="I25" s="9" t="s">
        <v>10</v>
      </c>
      <c r="W25" s="38" t="s">
        <v>58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</row>
    <row r="26" spans="2:36" x14ac:dyDescent="0.15">
      <c r="B26" s="68" t="s">
        <v>23</v>
      </c>
      <c r="C26" s="69"/>
      <c r="D26" s="48">
        <v>52500</v>
      </c>
      <c r="E26" s="55">
        <v>55857</v>
      </c>
      <c r="G26" s="10" t="s">
        <v>35</v>
      </c>
      <c r="H26" s="18">
        <f>D8/H8</f>
        <v>4.2220417005144872</v>
      </c>
      <c r="I26" s="19">
        <f>E8/I8</f>
        <v>4.8824183151811518</v>
      </c>
      <c r="W26" s="38" t="s">
        <v>59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</row>
    <row r="27" spans="2:36" x14ac:dyDescent="0.15">
      <c r="B27" s="15"/>
      <c r="C27" s="4" t="s">
        <v>24</v>
      </c>
      <c r="D27" s="48">
        <v>33251</v>
      </c>
      <c r="E27" s="55">
        <v>35265</v>
      </c>
      <c r="G27" s="10" t="s">
        <v>78</v>
      </c>
      <c r="H27" s="18">
        <f>D15/(H20)</f>
        <v>1.0607900275214506</v>
      </c>
      <c r="I27" s="19">
        <f>E15/(I20)</f>
        <v>0.74817956309514289</v>
      </c>
      <c r="W27" s="38" t="s">
        <v>60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</row>
    <row r="28" spans="2:36" x14ac:dyDescent="0.15">
      <c r="B28" s="68" t="s">
        <v>25</v>
      </c>
      <c r="C28" s="69"/>
      <c r="D28" s="46">
        <f>SUM(D26-D27)</f>
        <v>19249</v>
      </c>
      <c r="E28" s="54">
        <f>SUM(E26-E27)</f>
        <v>20592</v>
      </c>
      <c r="G28" s="10" t="s">
        <v>36</v>
      </c>
      <c r="H28" s="18">
        <f>D15/(H16+H20)</f>
        <v>0.52411614141737317</v>
      </c>
      <c r="I28" s="19">
        <f>E15/(I16+I20)</f>
        <v>0.3486594324495656</v>
      </c>
      <c r="W28" s="38" t="s">
        <v>61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</row>
    <row r="29" spans="2:36" x14ac:dyDescent="0.15">
      <c r="B29" s="15"/>
      <c r="C29" s="4" t="s">
        <v>26</v>
      </c>
      <c r="D29" s="48">
        <v>18524</v>
      </c>
      <c r="E29" s="55">
        <v>18325</v>
      </c>
      <c r="G29" s="10" t="s">
        <v>37</v>
      </c>
      <c r="H29" s="18">
        <f>H20/H21</f>
        <v>0.43049796145938601</v>
      </c>
      <c r="I29" s="19">
        <f>I20/I21</f>
        <v>0.39906118278196451</v>
      </c>
      <c r="W29" s="38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</row>
    <row r="30" spans="2:36" x14ac:dyDescent="0.15">
      <c r="B30" s="68" t="s">
        <v>42</v>
      </c>
      <c r="C30" s="69"/>
      <c r="D30" s="46">
        <f>SUM(D28-D29)</f>
        <v>725</v>
      </c>
      <c r="E30" s="54">
        <f>SUM(E28-E29)</f>
        <v>2267</v>
      </c>
      <c r="G30" s="10" t="s">
        <v>38</v>
      </c>
      <c r="H30" s="18">
        <f>D28/D26</f>
        <v>0.36664761904761906</v>
      </c>
      <c r="I30" s="19">
        <f>E28/E26</f>
        <v>0.36865567431118751</v>
      </c>
      <c r="W30" s="38" t="s">
        <v>62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</row>
    <row r="31" spans="2:36" x14ac:dyDescent="0.15">
      <c r="B31" s="15"/>
      <c r="C31" s="4" t="s">
        <v>46</v>
      </c>
      <c r="D31" s="48">
        <v>-326</v>
      </c>
      <c r="E31" s="55">
        <v>-426</v>
      </c>
      <c r="G31" s="10" t="s">
        <v>39</v>
      </c>
      <c r="H31" s="18">
        <f>D33/D26</f>
        <v>7.6E-3</v>
      </c>
      <c r="I31" s="19">
        <f>E33/E26</f>
        <v>3.2959163578423475E-2</v>
      </c>
      <c r="W31" s="38" t="s">
        <v>63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</row>
    <row r="32" spans="2:36" ht="14.25" thickBot="1" x14ac:dyDescent="0.2">
      <c r="B32" s="15"/>
      <c r="C32" s="4" t="s">
        <v>47</v>
      </c>
      <c r="D32" s="48">
        <v>0</v>
      </c>
      <c r="E32" s="55">
        <v>0</v>
      </c>
      <c r="G32" s="17" t="s">
        <v>40</v>
      </c>
      <c r="H32" s="20">
        <f>D30/D26</f>
        <v>1.380952380952381E-2</v>
      </c>
      <c r="I32" s="21">
        <f>E30/E26</f>
        <v>4.0585781549313422E-2</v>
      </c>
      <c r="W32" s="38" t="s">
        <v>64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</row>
    <row r="33" spans="2:36" ht="14.25" thickBot="1" x14ac:dyDescent="0.2">
      <c r="B33" s="68" t="s">
        <v>27</v>
      </c>
      <c r="C33" s="69"/>
      <c r="D33" s="46">
        <f>D30+D31+D32</f>
        <v>399</v>
      </c>
      <c r="E33" s="54">
        <f>E30+E31+E32</f>
        <v>1841</v>
      </c>
      <c r="W33" s="38" t="s">
        <v>65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</row>
    <row r="34" spans="2:36" x14ac:dyDescent="0.15">
      <c r="B34" s="15"/>
      <c r="C34" s="4" t="s">
        <v>28</v>
      </c>
      <c r="D34" s="48">
        <v>0</v>
      </c>
      <c r="E34" s="55">
        <v>0</v>
      </c>
      <c r="G34" s="16" t="s">
        <v>41</v>
      </c>
      <c r="H34" s="25">
        <f>(D10+D11)/(D26/12)</f>
        <v>1.44</v>
      </c>
      <c r="I34" s="26">
        <f>(E10+E11)/(E26/12)</f>
        <v>1.5468070250819055</v>
      </c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</row>
    <row r="35" spans="2:36" x14ac:dyDescent="0.15">
      <c r="B35" s="68" t="s">
        <v>29</v>
      </c>
      <c r="C35" s="69"/>
      <c r="D35" s="46">
        <f>SUM(D33+D34)</f>
        <v>399</v>
      </c>
      <c r="E35" s="54">
        <f>SUM(E33+E34)</f>
        <v>1841</v>
      </c>
      <c r="G35" s="14" t="s">
        <v>45</v>
      </c>
      <c r="H35" s="22">
        <f>(H9+H10)/(D27/12)</f>
        <v>1.1728970557276472</v>
      </c>
      <c r="I35" s="27">
        <f>(I9+I10)/(E27/12)</f>
        <v>1.1977881752445767</v>
      </c>
      <c r="W35" s="38" t="s">
        <v>66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</row>
    <row r="36" spans="2:36" x14ac:dyDescent="0.15">
      <c r="B36" s="15"/>
      <c r="C36" s="4" t="s">
        <v>30</v>
      </c>
      <c r="D36" s="48">
        <v>256</v>
      </c>
      <c r="E36" s="55">
        <v>756</v>
      </c>
      <c r="G36" s="14" t="s">
        <v>49</v>
      </c>
      <c r="H36" s="22">
        <f>(D12)/(D26/12)</f>
        <v>0</v>
      </c>
      <c r="I36" s="27">
        <f>(E12)/(E26/12)</f>
        <v>0</v>
      </c>
      <c r="W36" s="38" t="s">
        <v>67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</row>
    <row r="37" spans="2:36" ht="14.25" thickBot="1" x14ac:dyDescent="0.2">
      <c r="B37" s="70" t="s">
        <v>31</v>
      </c>
      <c r="C37" s="71"/>
      <c r="D37" s="58">
        <f>SUM(D35-D36)</f>
        <v>143</v>
      </c>
      <c r="E37" s="59">
        <f>SUM(E35-E36)</f>
        <v>1085</v>
      </c>
      <c r="G37" s="14" t="s">
        <v>44</v>
      </c>
      <c r="H37" s="23">
        <f>D10+D11+D12-H9-H10</f>
        <v>3050</v>
      </c>
      <c r="I37" s="28">
        <f>E10+E11+E12-I9-I10</f>
        <v>3680</v>
      </c>
      <c r="W37" s="38" t="s">
        <v>70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</row>
    <row r="38" spans="2:36" ht="14.25" thickBot="1" x14ac:dyDescent="0.2">
      <c r="D38" s="60"/>
      <c r="E38" s="60"/>
      <c r="G38" s="29" t="s">
        <v>48</v>
      </c>
      <c r="H38" s="23">
        <f>D37+D39+D41</f>
        <v>4393</v>
      </c>
      <c r="I38" s="28">
        <f>E37+E39+E41</f>
        <v>4840</v>
      </c>
      <c r="W38" s="38" t="s">
        <v>71</v>
      </c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</row>
    <row r="39" spans="2:36" ht="14.25" thickBot="1" x14ac:dyDescent="0.2">
      <c r="B39" s="65" t="s">
        <v>32</v>
      </c>
      <c r="C39" s="66"/>
      <c r="D39" s="61">
        <v>4250</v>
      </c>
      <c r="E39" s="62">
        <v>3755</v>
      </c>
      <c r="G39" s="30" t="s">
        <v>50</v>
      </c>
      <c r="H39" s="24">
        <f>(H11+H17)/H38</f>
        <v>2.8795811518324608</v>
      </c>
      <c r="I39" s="31">
        <f>(I11+I17)/I38</f>
        <v>2.9586776859504131</v>
      </c>
      <c r="W39" s="38" t="s">
        <v>69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</row>
    <row r="40" spans="2:36" ht="14.25" thickBot="1" x14ac:dyDescent="0.2">
      <c r="D40" s="63"/>
      <c r="E40" s="63"/>
      <c r="G40" s="32" t="s">
        <v>55</v>
      </c>
      <c r="H40" s="45"/>
      <c r="I40" s="33">
        <f>-E31/((I11+I17+H11+H17)/2)</f>
        <v>3.1590656284760849E-2</v>
      </c>
      <c r="W40" s="38" t="s">
        <v>68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2:36" ht="14.25" thickBot="1" x14ac:dyDescent="0.2">
      <c r="B41" s="65" t="s">
        <v>43</v>
      </c>
      <c r="C41" s="66"/>
      <c r="D41" s="61">
        <v>0</v>
      </c>
      <c r="E41" s="62">
        <v>0</v>
      </c>
      <c r="W41" s="4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/>
    </row>
  </sheetData>
  <sheetProtection password="96B8" sheet="1" objects="1" scenarios="1"/>
  <protectedRanges>
    <protectedRange sqref="H17:I20 H9:I15 D9:E14 D16:E20" name="範囲1"/>
    <protectedRange sqref="B1" name="範囲2"/>
    <protectedRange sqref="D26:E27 D29:E29 D31:E32 D34:E34 D36:E36 D39:E39 D41:E41" name="範囲3"/>
    <protectedRange sqref="W24:AJ41" name="範囲4"/>
  </protectedRanges>
  <mergeCells count="18">
    <mergeCell ref="F21:G21"/>
    <mergeCell ref="F20:G20"/>
    <mergeCell ref="B3:AG3"/>
    <mergeCell ref="B33:C33"/>
    <mergeCell ref="B30:C30"/>
    <mergeCell ref="B5:I5"/>
    <mergeCell ref="B7:C7"/>
    <mergeCell ref="F7:G7"/>
    <mergeCell ref="B21:C21"/>
    <mergeCell ref="B41:C41"/>
    <mergeCell ref="G23:I23"/>
    <mergeCell ref="B35:C35"/>
    <mergeCell ref="B37:C37"/>
    <mergeCell ref="B39:C39"/>
    <mergeCell ref="B25:C25"/>
    <mergeCell ref="B23:E23"/>
    <mergeCell ref="B26:C26"/>
    <mergeCell ref="B28:C28"/>
  </mergeCells>
  <phoneticPr fontId="1"/>
  <pageMargins left="0.31496062992125984" right="0.31496062992125984" top="0.55118110236220474" bottom="0.35433070866141736" header="0.31496062992125984" footer="0.31496062992125984"/>
  <pageSetup paperSize="9" orientation="landscape" horizontalDpi="300" verticalDpi="300" r:id="rId1"/>
  <headerFooter>
    <oddHeader>&amp;R&amp;U小林敬幸税理士事務所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借入余力シミュレーション</vt:lpstr>
      <vt:lpstr>借入余力シミュレーション!Print_Area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2014-09-16T00:13:41Z</dcterms:modified>
</cp:coreProperties>
</file>